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Beta\"/>
    </mc:Choice>
  </mc:AlternateContent>
  <xr:revisionPtr revIDLastSave="0" documentId="13_ncr:1_{51400A78-8312-45B5-9516-9E156BBC724F}" xr6:coauthVersionLast="47" xr6:coauthVersionMax="47" xr10:uidLastSave="{00000000-0000-0000-0000-000000000000}"/>
  <bookViews>
    <workbookView xWindow="0" yWindow="-16200" windowWidth="14400" windowHeight="1575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7" i="4" l="1"/>
  <c r="L325" i="4"/>
  <c r="B45" i="1"/>
  <c r="B43" i="1"/>
  <c r="C10" i="6"/>
  <c r="E10" i="6" s="1"/>
  <c r="C10" i="8" s="1"/>
  <c r="L324" i="4"/>
  <c r="L323" i="4"/>
  <c r="L322" i="4"/>
  <c r="L321" i="4"/>
  <c r="L320" i="4"/>
  <c r="L319" i="4"/>
  <c r="L318"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Q105" i="4" s="1"/>
  <c r="R103" i="4"/>
  <c r="S103" i="4"/>
  <c r="T103" i="4"/>
  <c r="U103" i="4"/>
  <c r="V103" i="4"/>
  <c r="W103" i="4"/>
  <c r="X103" i="4"/>
  <c r="S98" i="4"/>
  <c r="S100" i="4" s="1"/>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4" i="4"/>
  <c r="H104" i="4"/>
  <c r="G104" i="4"/>
  <c r="G105" i="4" s="1"/>
  <c r="F104" i="4"/>
  <c r="E104" i="4"/>
  <c r="E105" i="4" s="1"/>
  <c r="D104" i="4"/>
  <c r="C104" i="4"/>
  <c r="B104" i="4"/>
  <c r="L102" i="4"/>
  <c r="H102" i="4"/>
  <c r="B102" i="4"/>
  <c r="X99" i="4"/>
  <c r="W99" i="4"/>
  <c r="V99" i="4"/>
  <c r="U99" i="4"/>
  <c r="T99" i="4"/>
  <c r="S99" i="4"/>
  <c r="R99" i="4"/>
  <c r="Q100" i="4" s="1"/>
  <c r="Q99" i="4"/>
  <c r="P99" i="4"/>
  <c r="O99" i="4"/>
  <c r="N99" i="4"/>
  <c r="M99" i="4"/>
  <c r="L99" i="4"/>
  <c r="K99" i="4"/>
  <c r="J99" i="4"/>
  <c r="J100" i="4" s="1"/>
  <c r="I99" i="4"/>
  <c r="H100" i="4" s="1"/>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D31" i="4" s="1"/>
  <c r="F31" i="4" s="1"/>
  <c r="F34" i="4"/>
  <c r="G34" i="4"/>
  <c r="H34" i="4"/>
  <c r="I34" i="4"/>
  <c r="J34" i="4"/>
  <c r="K34" i="4"/>
  <c r="L34" i="4"/>
  <c r="M34" i="4"/>
  <c r="N34" i="4"/>
  <c r="O34" i="4"/>
  <c r="P34" i="4"/>
  <c r="Q34" i="4"/>
  <c r="R34" i="4"/>
  <c r="S34" i="4"/>
  <c r="T34" i="4"/>
  <c r="U34" i="4"/>
  <c r="V34" i="4"/>
  <c r="W34" i="4"/>
  <c r="X34" i="4"/>
  <c r="J31" i="4"/>
  <c r="B39" i="4"/>
  <c r="C39" i="4"/>
  <c r="D39" i="4"/>
  <c r="E39" i="4"/>
  <c r="D36" i="4" s="1"/>
  <c r="F36" i="4" s="1"/>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X80" i="4"/>
  <c r="J77" i="4"/>
  <c r="C84" i="4"/>
  <c r="B84" i="4"/>
  <c r="B85" i="4" s="1"/>
  <c r="D84" i="4"/>
  <c r="E84" i="4"/>
  <c r="D85" i="4" s="1"/>
  <c r="F84" i="4"/>
  <c r="E85" i="4" s="1"/>
  <c r="G84" i="4"/>
  <c r="H84" i="4"/>
  <c r="H85" i="4" s="1"/>
  <c r="I84" i="4"/>
  <c r="J84" i="4"/>
  <c r="K84" i="4"/>
  <c r="L84" i="4"/>
  <c r="M84" i="4"/>
  <c r="N84" i="4"/>
  <c r="M85" i="4" s="1"/>
  <c r="O84" i="4"/>
  <c r="P84" i="4"/>
  <c r="Q84" i="4"/>
  <c r="R84" i="4"/>
  <c r="S84" i="4"/>
  <c r="S85" i="4" s="1"/>
  <c r="T84" i="4"/>
  <c r="U84" i="4"/>
  <c r="V84" i="4"/>
  <c r="U85" i="4" s="1"/>
  <c r="W84" i="4"/>
  <c r="X84" i="4"/>
  <c r="H82" i="4"/>
  <c r="L82" i="4"/>
  <c r="C89" i="4"/>
  <c r="B89" i="4"/>
  <c r="D89" i="4"/>
  <c r="E89" i="4"/>
  <c r="F89" i="4"/>
  <c r="G89" i="4"/>
  <c r="H89" i="4"/>
  <c r="I89" i="4"/>
  <c r="J89" i="4"/>
  <c r="J90" i="4" s="1"/>
  <c r="K89" i="4"/>
  <c r="L89" i="4"/>
  <c r="K90" i="4" s="1"/>
  <c r="M89" i="4"/>
  <c r="L90" i="4" s="1"/>
  <c r="N89" i="4"/>
  <c r="O89" i="4"/>
  <c r="O90" i="4" s="1"/>
  <c r="P89" i="4"/>
  <c r="Q89" i="4"/>
  <c r="R89" i="4"/>
  <c r="S89" i="4"/>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D269" i="4" s="1"/>
  <c r="F269" i="4" s="1"/>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O85" i="4"/>
  <c r="R216" i="4"/>
  <c r="V115" i="4"/>
  <c r="J87" i="4"/>
  <c r="S90" i="4"/>
  <c r="Q90" i="4"/>
  <c r="I90" i="4"/>
  <c r="G90" i="4"/>
  <c r="T214" i="4"/>
  <c r="U214" i="4" s="1"/>
  <c r="V214" i="4" s="1"/>
  <c r="W214" i="4" s="1"/>
  <c r="X85" i="4"/>
  <c r="T85" i="4"/>
  <c r="R85" i="4"/>
  <c r="J85" i="4"/>
  <c r="K196" i="4"/>
  <c r="T211" i="4"/>
  <c r="S251" i="4"/>
  <c r="L246" i="4"/>
  <c r="K246" i="4"/>
  <c r="R251" i="4"/>
  <c r="U116" i="4"/>
  <c r="W115" i="4"/>
  <c r="X115" i="4" s="1"/>
  <c r="U211" i="4"/>
  <c r="M246" i="4"/>
  <c r="V250" i="4"/>
  <c r="T251" i="4"/>
  <c r="V211" i="4"/>
  <c r="N246" i="4"/>
  <c r="X245" i="4"/>
  <c r="W211" i="4"/>
  <c r="X211" i="4"/>
  <c r="O246" i="4"/>
  <c r="P246" i="4"/>
  <c r="Q246" i="4"/>
  <c r="R246" i="4"/>
  <c r="S246" i="4"/>
  <c r="T246" i="4"/>
  <c r="U246" i="4"/>
  <c r="X244" i="4"/>
  <c r="V246" i="4"/>
  <c r="U125" i="4"/>
  <c r="V125" i="4" s="1"/>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U100" i="4"/>
  <c r="R241" i="4" l="1"/>
  <c r="U165" i="4"/>
  <c r="T166" i="4" s="1"/>
  <c r="D173" i="4"/>
  <c r="F173" i="4" s="1"/>
  <c r="R90" i="4"/>
  <c r="L85" i="4"/>
  <c r="R100" i="4"/>
  <c r="D133" i="4"/>
  <c r="F133" i="4" s="1"/>
  <c r="I105" i="4"/>
  <c r="W130" i="4"/>
  <c r="V131" i="4" s="1"/>
  <c r="D183" i="4"/>
  <c r="F183" i="4" s="1"/>
  <c r="D138" i="4"/>
  <c r="F138" i="4" s="1"/>
  <c r="D92" i="4"/>
  <c r="F92" i="4" s="1"/>
  <c r="D90" i="4"/>
  <c r="D153" i="4"/>
  <c r="F153" i="4" s="1"/>
  <c r="P85" i="4"/>
  <c r="D51" i="4"/>
  <c r="F51" i="4" s="1"/>
  <c r="S226" i="4"/>
  <c r="F90" i="4"/>
  <c r="W85" i="4"/>
  <c r="D56" i="4"/>
  <c r="F56" i="4" s="1"/>
  <c r="R201" i="4"/>
  <c r="V116" i="4"/>
  <c r="V85" i="4"/>
  <c r="F85" i="4"/>
  <c r="D77" i="4"/>
  <c r="F77" i="4" s="1"/>
  <c r="D72" i="4"/>
  <c r="F72" i="4" s="1"/>
  <c r="P100" i="4"/>
  <c r="I38" i="7"/>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D113" i="4" s="1"/>
  <c r="F113" i="4" s="1"/>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U235" i="4"/>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T3" i="4"/>
  <c r="Y4" i="4"/>
  <c r="V241" i="4" l="1"/>
  <c r="U121" i="4"/>
  <c r="T241" i="4"/>
  <c r="S236" i="4"/>
  <c r="C163" i="6"/>
  <c r="C166" i="6"/>
  <c r="C167" i="6"/>
  <c r="E4" i="7"/>
  <c r="V215" i="4"/>
  <c r="W215" i="4" s="1"/>
  <c r="V121" i="4"/>
  <c r="U241" i="4"/>
  <c r="D82" i="4"/>
  <c r="F82" i="4" s="1"/>
  <c r="D97" i="4"/>
  <c r="F97" i="4" s="1"/>
  <c r="D243" i="4"/>
  <c r="F243" i="4" s="1"/>
  <c r="W251" i="4"/>
  <c r="W165" i="4"/>
  <c r="V166" i="4" s="1"/>
  <c r="D87" i="4"/>
  <c r="F87" i="4" s="1"/>
  <c r="O194" i="4"/>
  <c r="M196" i="4"/>
  <c r="V126" i="4"/>
  <c r="X125" i="4"/>
  <c r="V251" i="4"/>
  <c r="X131" i="4"/>
  <c r="W131" i="4"/>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E3" i="4"/>
  <c r="L4" i="4"/>
  <c r="C3" i="4"/>
  <c r="I4" i="4"/>
  <c r="P2" i="4"/>
  <c r="C4" i="4"/>
  <c r="S3" i="4"/>
  <c r="G3" i="4"/>
  <c r="N2" i="4"/>
  <c r="M3" i="4"/>
  <c r="K4" i="4"/>
  <c r="Q4" i="4"/>
  <c r="T4" i="4"/>
  <c r="E4" i="4"/>
  <c r="D4" i="4"/>
  <c r="D3" i="4"/>
  <c r="H4" i="4"/>
  <c r="U4" i="4"/>
  <c r="O3" i="4"/>
  <c r="X3" i="4"/>
  <c r="N4" i="4"/>
  <c r="R4" i="4"/>
  <c r="T2" i="4"/>
  <c r="H3" i="4"/>
  <c r="F3" i="4"/>
  <c r="M4" i="4"/>
  <c r="K3" i="4"/>
  <c r="B4" i="4"/>
  <c r="X2" i="4"/>
  <c r="F4" i="4"/>
  <c r="S4" i="4"/>
  <c r="R2" i="4"/>
  <c r="Y3" i="4"/>
  <c r="J2" i="4"/>
  <c r="N3" i="4"/>
  <c r="P3" i="4"/>
  <c r="O4" i="4"/>
  <c r="R3" i="4"/>
  <c r="G4" i="4"/>
  <c r="V3" i="4"/>
  <c r="W3" i="4"/>
  <c r="P4" i="4"/>
  <c r="Z2" i="4"/>
  <c r="V2" i="4"/>
  <c r="B3" i="4"/>
  <c r="H2" i="4"/>
  <c r="I3" i="4"/>
  <c r="L3" i="4"/>
  <c r="L2" i="4"/>
  <c r="J3" i="4"/>
  <c r="U3" i="4"/>
  <c r="J4" i="4"/>
  <c r="V4" i="4"/>
  <c r="D248" i="4" l="1"/>
  <c r="F248" i="4" s="1"/>
  <c r="X165" i="4"/>
  <c r="D128" i="4"/>
  <c r="D166" i="6"/>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D163" i="4" s="1"/>
  <c r="F163" i="4" s="1"/>
  <c r="X166" i="4"/>
  <c r="E127" i="6"/>
  <c r="D128" i="6"/>
  <c r="W110" i="4"/>
  <c r="U111" i="4"/>
  <c r="X126" i="4"/>
  <c r="W126" i="4"/>
  <c r="D118" i="4"/>
  <c r="F118" i="4" s="1"/>
  <c r="W235" i="4"/>
  <c r="U236" i="4"/>
  <c r="W200" i="4"/>
  <c r="U201" i="4"/>
  <c r="X215" i="4"/>
  <c r="V216" i="4"/>
  <c r="V226" i="4"/>
  <c r="X225" i="4"/>
  <c r="X190" i="4"/>
  <c r="V191" i="4"/>
  <c r="I31" i="6"/>
  <c r="C154" i="6" s="1"/>
  <c r="E29" i="6"/>
  <c r="C191" i="6"/>
  <c r="D153" i="6"/>
  <c r="C192" i="6"/>
  <c r="W4" i="4"/>
  <c r="D123" i="4" l="1"/>
  <c r="C11" i="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X4" i="4"/>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l="1"/>
  <c r="C155" i="6"/>
  <c r="I29" i="6"/>
  <c r="I47" i="7" s="1"/>
  <c r="C150" i="6"/>
  <c r="B192" i="6"/>
  <c r="B193" i="6"/>
  <c r="H32" i="6"/>
  <c r="I32" i="6"/>
  <c r="C157" i="6"/>
  <c r="C152" i="6"/>
  <c r="C151" i="6"/>
  <c r="F198" i="4"/>
  <c r="A8" i="3"/>
  <c r="B8" i="3" s="1"/>
  <c r="Z8" i="3" s="1"/>
  <c r="Z7" i="3"/>
  <c r="AD7" i="3"/>
  <c r="AA7" i="3"/>
  <c r="AC7" i="3"/>
  <c r="H14" i="7"/>
  <c r="B194" i="6"/>
  <c r="H30" i="6"/>
  <c r="H48" i="7" s="1"/>
  <c r="B190" i="6"/>
  <c r="S194" i="4"/>
  <c r="Q196" i="4"/>
  <c r="F108" i="4"/>
  <c r="D233" i="4"/>
  <c r="F233" i="4" s="1"/>
  <c r="F2" i="4"/>
  <c r="D2" i="4"/>
  <c r="G64" i="8" l="1"/>
  <c r="J64" i="8" s="1"/>
  <c r="G47" i="8"/>
  <c r="J47" i="8" s="1"/>
  <c r="G61" i="8"/>
  <c r="K61" i="8" s="1"/>
  <c r="M61" i="8" s="1"/>
  <c r="G67" i="8"/>
  <c r="J67" i="8" s="1"/>
  <c r="G62" i="8"/>
  <c r="J62" i="8" s="1"/>
  <c r="G43" i="8"/>
  <c r="K43" i="8" s="1"/>
  <c r="M43" i="8" s="1"/>
  <c r="G54" i="8"/>
  <c r="K54" i="8" s="1"/>
  <c r="M54" i="8" s="1"/>
  <c r="G66" i="8"/>
  <c r="K66" i="8" s="1"/>
  <c r="M66" i="8" s="1"/>
  <c r="G46" i="8"/>
  <c r="K46" i="8" s="1"/>
  <c r="M46" i="8" s="1"/>
  <c r="G53" i="8"/>
  <c r="J53" i="8" s="1"/>
  <c r="G56" i="8"/>
  <c r="J56" i="8" s="1"/>
  <c r="G63" i="8"/>
  <c r="K63" i="8" s="1"/>
  <c r="M63" i="8" s="1"/>
  <c r="G59" i="8"/>
  <c r="J59" i="8" s="1"/>
  <c r="G57" i="8"/>
  <c r="K57" i="8" s="1"/>
  <c r="M57" i="8" s="1"/>
  <c r="G44" i="8"/>
  <c r="K44" i="8" s="1"/>
  <c r="M44" i="8" s="1"/>
  <c r="G48" i="8"/>
  <c r="K48" i="8" s="1"/>
  <c r="M48" i="8" s="1"/>
  <c r="G58" i="8"/>
  <c r="K58" i="8" s="1"/>
  <c r="M58" i="8" s="1"/>
  <c r="G65" i="8"/>
  <c r="K65" i="8" s="1"/>
  <c r="M65" i="8" s="1"/>
  <c r="G45" i="8"/>
  <c r="J45" i="8" s="1"/>
  <c r="G52" i="8"/>
  <c r="J52" i="8" s="1"/>
  <c r="G69" i="8"/>
  <c r="J69" i="8" s="1"/>
  <c r="G68" i="8"/>
  <c r="J68" i="8" s="1"/>
  <c r="G49" i="8"/>
  <c r="K49" i="8" s="1"/>
  <c r="M49" i="8" s="1"/>
  <c r="G55" i="8"/>
  <c r="K55" i="8" s="1"/>
  <c r="M55" i="8" s="1"/>
  <c r="G51" i="8"/>
  <c r="K51" i="8" s="1"/>
  <c r="M51" i="8" s="1"/>
  <c r="G60" i="8"/>
  <c r="J60" i="8" s="1"/>
  <c r="G50" i="8"/>
  <c r="K50" i="8" s="1"/>
  <c r="M50" i="8" s="1"/>
  <c r="S29" i="6"/>
  <c r="I30" i="6"/>
  <c r="I48" i="7" s="1"/>
  <c r="I14" i="7"/>
  <c r="C156" i="6"/>
  <c r="R5" i="3"/>
  <c r="S5" i="3" s="1"/>
  <c r="T5" i="3" s="1"/>
  <c r="R6" i="3"/>
  <c r="R7" i="3"/>
  <c r="AC8" i="3"/>
  <c r="A9" i="3"/>
  <c r="B9" i="3" s="1"/>
  <c r="P9" i="3" s="1"/>
  <c r="Q9" i="3" s="1"/>
  <c r="R9" i="3" s="1"/>
  <c r="P8" i="3"/>
  <c r="Q8" i="3" s="1"/>
  <c r="R8" i="3" s="1"/>
  <c r="AD8" i="3"/>
  <c r="AA8" i="3"/>
  <c r="H15" i="7"/>
  <c r="R196" i="4"/>
  <c r="T194" i="4"/>
  <c r="K47" i="8" l="1"/>
  <c r="M47" i="8" s="1"/>
  <c r="K53" i="8"/>
  <c r="M53" i="8" s="1"/>
  <c r="J50" i="8"/>
  <c r="L50" i="8" s="1"/>
  <c r="J63" i="8"/>
  <c r="L63" i="8" s="1"/>
  <c r="J43" i="8"/>
  <c r="L43" i="8" s="1"/>
  <c r="J57" i="8"/>
  <c r="L57" i="8" s="1"/>
  <c r="K68" i="8"/>
  <c r="M68" i="8" s="1"/>
  <c r="K45" i="8"/>
  <c r="M45" i="8" s="1"/>
  <c r="J46" i="8"/>
  <c r="L46" i="8" s="1"/>
  <c r="K64" i="8"/>
  <c r="M64" i="8" s="1"/>
  <c r="K56" i="8"/>
  <c r="M56" i="8" s="1"/>
  <c r="K59" i="8"/>
  <c r="L59" i="8" s="1"/>
  <c r="J66" i="8"/>
  <c r="L66" i="8" s="1"/>
  <c r="K69" i="8"/>
  <c r="M69" i="8" s="1"/>
  <c r="J44" i="8"/>
  <c r="L44" i="8" s="1"/>
  <c r="K62" i="8"/>
  <c r="M62" i="8" s="1"/>
  <c r="J48" i="8"/>
  <c r="L48" i="8" s="1"/>
  <c r="K67" i="8"/>
  <c r="M67" i="8" s="1"/>
  <c r="K52" i="8"/>
  <c r="M52" i="8" s="1"/>
  <c r="K60" i="8"/>
  <c r="M60" i="8" s="1"/>
  <c r="J51" i="8"/>
  <c r="L51" i="8" s="1"/>
  <c r="J58" i="8"/>
  <c r="L58" i="8" s="1"/>
  <c r="J65" i="8"/>
  <c r="L65" i="8" s="1"/>
  <c r="J61" i="8"/>
  <c r="L61" i="8" s="1"/>
  <c r="J55" i="8"/>
  <c r="L55" i="8" s="1"/>
  <c r="J49" i="8"/>
  <c r="L49" i="8" s="1"/>
  <c r="J54" i="8"/>
  <c r="L54" i="8" s="1"/>
  <c r="S30" i="6"/>
  <c r="H33" i="6"/>
  <c r="I15" i="7"/>
  <c r="S6" i="3"/>
  <c r="T6" i="3" s="1"/>
  <c r="AG5" i="3"/>
  <c r="AH5" i="3"/>
  <c r="D5" i="3"/>
  <c r="E5" i="3"/>
  <c r="H5" i="3" s="1"/>
  <c r="K5" i="3" s="1"/>
  <c r="AC9" i="3"/>
  <c r="AA9" i="3"/>
  <c r="AD9" i="3"/>
  <c r="Z9" i="3"/>
  <c r="A10" i="3"/>
  <c r="B10" i="3" s="1"/>
  <c r="A11" i="3" s="1"/>
  <c r="B11" i="3" s="1"/>
  <c r="AC11" i="3" s="1"/>
  <c r="U194" i="4"/>
  <c r="S196" i="4"/>
  <c r="L47" i="8" l="1"/>
  <c r="L53" i="8"/>
  <c r="L69" i="8"/>
  <c r="L68" i="8"/>
  <c r="L64" i="8"/>
  <c r="L45" i="8"/>
  <c r="M59" i="8"/>
  <c r="L56" i="8"/>
  <c r="L62" i="8"/>
  <c r="L52" i="8"/>
  <c r="L60" i="8"/>
  <c r="L67" i="8"/>
  <c r="S7" i="3"/>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AD84" i="3" s="1"/>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A112" i="3" l="1"/>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AD112" i="3" s="1"/>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AD122" i="3" s="1"/>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P132" i="3" l="1"/>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AD132" i="3" s="1"/>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AD142" i="3" s="1"/>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AD152" i="3" s="1"/>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AD172" i="3" s="1"/>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AD182" i="3" s="1"/>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AD192" i="3" s="1"/>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AD202" i="3" s="1"/>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U221" i="3"/>
  <c r="Y220" i="3"/>
  <c r="T222" i="3" l="1"/>
  <c r="AH222" i="3" s="1"/>
  <c r="E222" i="3" l="1"/>
  <c r="H222" i="3" s="1"/>
  <c r="AG222" i="3"/>
  <c r="D222" i="3"/>
  <c r="F222" i="3" l="1"/>
  <c r="G222" i="3"/>
  <c r="K222" i="3"/>
  <c r="AE222" i="3" s="1"/>
  <c r="I222" i="3" l="1"/>
  <c r="J222" i="3"/>
  <c r="AD222" i="3" s="1"/>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Z225" i="3"/>
  <c r="U224" i="3" l="1"/>
  <c r="Y223" i="3"/>
  <c r="T225" i="3"/>
  <c r="AG225" i="3" s="1"/>
  <c r="AH225" i="3" l="1"/>
  <c r="E225" i="3"/>
  <c r="H225" i="3" s="1"/>
  <c r="D225" i="3"/>
  <c r="K225" i="3" l="1"/>
  <c r="AE225" i="3" s="1"/>
  <c r="F225" i="3"/>
  <c r="G225" i="3"/>
  <c r="I225" i="3" l="1"/>
  <c r="J225" i="3"/>
  <c r="AD225" i="3" s="1"/>
  <c r="M225" i="3"/>
  <c r="N225" i="3" s="1"/>
  <c r="V225" i="3"/>
  <c r="A226" i="3"/>
  <c r="B226" i="3" s="1"/>
  <c r="W225" i="3" l="1"/>
  <c r="L225" i="3"/>
  <c r="Z226" i="3"/>
  <c r="AA226" i="3"/>
  <c r="P226" i="3"/>
  <c r="Q226" i="3" s="1"/>
  <c r="R226" i="3" s="1"/>
  <c r="S226" i="3" s="1"/>
  <c r="AC226" i="3"/>
  <c r="U225" i="3" l="1"/>
  <c r="Y224" i="3"/>
  <c r="T226" i="3"/>
  <c r="D226" i="3" l="1"/>
  <c r="G226" i="3" s="1"/>
  <c r="AH226" i="3"/>
  <c r="AG226" i="3"/>
  <c r="E226" i="3"/>
  <c r="H226" i="3" s="1"/>
  <c r="F226" i="3" l="1"/>
  <c r="I226" i="3"/>
  <c r="J226" i="3"/>
  <c r="AD226" i="3" s="1"/>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AD229" i="3" s="1"/>
  <c r="M229" i="3"/>
  <c r="N229" i="3" s="1"/>
  <c r="L229" i="3" l="1"/>
  <c r="W229" i="3"/>
  <c r="P230" i="3"/>
  <c r="Q230" i="3" s="1"/>
  <c r="R230" i="3" s="1"/>
  <c r="S230" i="3" s="1"/>
  <c r="AA230" i="3"/>
  <c r="AC230" i="3"/>
  <c r="Z230" i="3"/>
  <c r="U229" i="3" l="1"/>
  <c r="Y228" i="3"/>
  <c r="T230" i="3"/>
  <c r="AH230" i="3" s="1"/>
  <c r="AG230" i="3" l="1"/>
  <c r="D230" i="3"/>
  <c r="E230" i="3"/>
  <c r="H230" i="3" s="1"/>
  <c r="K230" i="3" l="1"/>
  <c r="AE230" i="3" s="1"/>
  <c r="F230" i="3"/>
  <c r="G230" i="3"/>
  <c r="I230" i="3" l="1"/>
  <c r="J230" i="3"/>
  <c r="AD230" i="3" s="1"/>
  <c r="M230" i="3"/>
  <c r="N230" i="3" s="1"/>
  <c r="V230" i="3"/>
  <c r="A231" i="3"/>
  <c r="B231" i="3" s="1"/>
  <c r="W230" i="3" l="1"/>
  <c r="L230"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AD231" i="3" s="1"/>
  <c r="M231" i="3"/>
  <c r="N231" i="3" s="1"/>
  <c r="L231" i="3" l="1"/>
  <c r="W231" i="3"/>
  <c r="P232" i="3"/>
  <c r="Q232" i="3" s="1"/>
  <c r="R232" i="3" s="1"/>
  <c r="S232" i="3" s="1"/>
  <c r="Z232" i="3"/>
  <c r="AA232" i="3"/>
  <c r="AC232" i="3"/>
  <c r="U231" i="3" l="1"/>
  <c r="Y230" i="3"/>
  <c r="T232" i="3"/>
  <c r="D232" i="3" l="1"/>
  <c r="G232" i="3" s="1"/>
  <c r="AG232" i="3"/>
  <c r="E232" i="3"/>
  <c r="H232" i="3" s="1"/>
  <c r="AH232" i="3"/>
  <c r="F232" i="3" l="1"/>
  <c r="I232" i="3"/>
  <c r="J232" i="3"/>
  <c r="AD232" i="3" s="1"/>
  <c r="M232" i="3"/>
  <c r="N232" i="3" s="1"/>
  <c r="K232" i="3"/>
  <c r="AE232" i="3" s="1"/>
  <c r="V232" i="3" l="1"/>
  <c r="W232" i="3" s="1"/>
  <c r="A233" i="3"/>
  <c r="B233" i="3" s="1"/>
  <c r="L232" i="3"/>
  <c r="U232" i="3" l="1"/>
  <c r="Y231" i="3"/>
  <c r="AA233" i="3"/>
  <c r="AC233" i="3"/>
  <c r="P233" i="3"/>
  <c r="Q233" i="3" s="1"/>
  <c r="R233" i="3" s="1"/>
  <c r="S233" i="3" s="1"/>
  <c r="Z233" i="3"/>
  <c r="T233" i="3" l="1"/>
  <c r="D233" i="3" s="1"/>
  <c r="AG233" i="3" l="1"/>
  <c r="AH233" i="3"/>
  <c r="E233" i="3"/>
  <c r="H233" i="3" s="1"/>
  <c r="K233" i="3" s="1"/>
  <c r="AE233" i="3" s="1"/>
  <c r="G233" i="3"/>
  <c r="F233" i="3" l="1"/>
  <c r="I233" i="3"/>
  <c r="J233" i="3"/>
  <c r="AD233" i="3" s="1"/>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C242" i="3"/>
  <c r="T242" i="3" l="1"/>
  <c r="D242" i="3" s="1"/>
  <c r="E242" i="3" l="1"/>
  <c r="H242" i="3" s="1"/>
  <c r="K242" i="3" s="1"/>
  <c r="AE242" i="3" s="1"/>
  <c r="G242" i="3"/>
  <c r="AH242" i="3"/>
  <c r="AG242" i="3"/>
  <c r="F242" i="3" l="1"/>
  <c r="I242" i="3"/>
  <c r="J242" i="3"/>
  <c r="AD242" i="3" s="1"/>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AD252" i="3" s="1"/>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AD262" i="3" s="1"/>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Z272" i="3"/>
  <c r="AA272" i="3"/>
  <c r="P272" i="3"/>
  <c r="Q272" i="3" s="1"/>
  <c r="R272" i="3" s="1"/>
  <c r="S272" i="3" s="1"/>
  <c r="AC272" i="3"/>
  <c r="T272" i="3" l="1"/>
  <c r="U271" i="3"/>
  <c r="Y270" i="3"/>
  <c r="D272" i="3" l="1"/>
  <c r="G272" i="3" s="1"/>
  <c r="E272" i="3"/>
  <c r="H272" i="3" s="1"/>
  <c r="K272" i="3" s="1"/>
  <c r="AE272" i="3" s="1"/>
  <c r="AG272" i="3"/>
  <c r="AH272" i="3"/>
  <c r="F272" i="3" l="1"/>
  <c r="I272" i="3"/>
  <c r="J272" i="3"/>
  <c r="AD272" i="3" s="1"/>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P282" i="3"/>
  <c r="Q282" i="3" s="1"/>
  <c r="R282" i="3" s="1"/>
  <c r="S282" i="3" s="1"/>
  <c r="AA282" i="3"/>
  <c r="U281" i="3" l="1"/>
  <c r="Y280" i="3"/>
  <c r="T282" i="3"/>
  <c r="D282" i="3" l="1"/>
  <c r="G282" i="3" s="1"/>
  <c r="E282" i="3"/>
  <c r="H282" i="3" s="1"/>
  <c r="AH282" i="3"/>
  <c r="AG282" i="3"/>
  <c r="F282" i="3" l="1"/>
  <c r="I282" i="3"/>
  <c r="J282" i="3"/>
  <c r="AD282" i="3" s="1"/>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AD292" i="3" s="1"/>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AD303" i="3"/>
  <c r="Z303" i="3"/>
  <c r="P303" i="3"/>
  <c r="Q303" i="3" s="1"/>
  <c r="R303" i="3" s="1"/>
  <c r="S303" i="3" s="1"/>
  <c r="AA303" i="3"/>
  <c r="AC303" i="3"/>
  <c r="L302" i="3" l="1"/>
  <c r="Y301" i="3" s="1"/>
  <c r="AD302" i="3"/>
  <c r="T303" i="3"/>
  <c r="U302" i="3" l="1"/>
  <c r="E303" i="3" s="1"/>
  <c r="H303" i="3" s="1"/>
  <c r="K303" i="3" s="1"/>
  <c r="AE303" i="3" s="1"/>
  <c r="AH303" i="3"/>
  <c r="AG303" i="3"/>
  <c r="D303" i="3" l="1"/>
  <c r="G303" i="3" s="1"/>
  <c r="I303" i="3" s="1"/>
  <c r="V303" i="3"/>
  <c r="A304" i="3"/>
  <c r="B304" i="3" s="1"/>
  <c r="J303" i="3" l="1"/>
  <c r="L303" i="3" s="1"/>
  <c r="M303" i="3"/>
  <c r="N303" i="3" s="1"/>
  <c r="F303" i="3"/>
  <c r="W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AD312" i="3" s="1"/>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A322" i="3"/>
  <c r="T322" i="3" l="1"/>
  <c r="AH322" i="3" s="1"/>
  <c r="E322" i="3" l="1"/>
  <c r="H322" i="3" s="1"/>
  <c r="K322" i="3" s="1"/>
  <c r="AE322" i="3" s="1"/>
  <c r="AG322" i="3"/>
  <c r="D322" i="3"/>
  <c r="V322" i="3" l="1"/>
  <c r="A323" i="3"/>
  <c r="B323" i="3" s="1"/>
  <c r="F322" i="3"/>
  <c r="G322" i="3"/>
  <c r="I322" i="3" l="1"/>
  <c r="W322" i="3" s="1"/>
  <c r="J322" i="3"/>
  <c r="AD322" i="3" s="1"/>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L371" i="3" l="1"/>
  <c r="T372" i="3"/>
  <c r="U371" i="3" l="1"/>
  <c r="E372" i="3" s="1"/>
  <c r="H372" i="3" s="1"/>
  <c r="AG372" i="3"/>
  <c r="AH372" i="3"/>
  <c r="Y370" i="3"/>
  <c r="D372" i="3" l="1"/>
  <c r="F372" i="3" s="1"/>
  <c r="K372" i="3"/>
  <c r="AE372" i="3" s="1"/>
  <c r="G372" i="3" l="1"/>
  <c r="M372" i="3" s="1"/>
  <c r="N372" i="3" s="1"/>
  <c r="V372" i="3"/>
  <c r="A373" i="3"/>
  <c r="B373" i="3" s="1"/>
  <c r="J372" i="3" l="1"/>
  <c r="I372" i="3"/>
  <c r="W372" i="3" s="1"/>
  <c r="AD373" i="3"/>
  <c r="Z373" i="3"/>
  <c r="AC373" i="3"/>
  <c r="P373" i="3"/>
  <c r="Q373" i="3" s="1"/>
  <c r="R373" i="3" s="1"/>
  <c r="S373" i="3" s="1"/>
  <c r="AA373" i="3"/>
  <c r="L372" i="3" l="1"/>
  <c r="U372" i="3" s="1"/>
  <c r="AD372" i="3"/>
  <c r="T373" i="3"/>
  <c r="Y371" i="3" l="1"/>
  <c r="AH373" i="3"/>
  <c r="D373" i="3"/>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AD382" i="3" s="1"/>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Z392" i="3"/>
  <c r="P392" i="3"/>
  <c r="Q392" i="3" s="1"/>
  <c r="R392" i="3" s="1"/>
  <c r="S392" i="3" s="1"/>
  <c r="AA392" i="3"/>
  <c r="AC392" i="3"/>
  <c r="T392" i="3" l="1"/>
  <c r="L391" i="3"/>
  <c r="U391" i="3" l="1"/>
  <c r="D392" i="3" s="1"/>
  <c r="AH392" i="3"/>
  <c r="AG392" i="3"/>
  <c r="Y390" i="3"/>
  <c r="G392" i="3" l="1"/>
  <c r="E392" i="3"/>
  <c r="H392" i="3" s="1"/>
  <c r="F392" i="3" l="1"/>
  <c r="I392" i="3"/>
  <c r="J392" i="3"/>
  <c r="AD392" i="3" s="1"/>
  <c r="M392" i="3"/>
  <c r="N392" i="3" s="1"/>
  <c r="K392" i="3"/>
  <c r="AE392" i="3" s="1"/>
  <c r="V392" i="3" l="1"/>
  <c r="W392" i="3" s="1"/>
  <c r="A393" i="3"/>
  <c r="B393" i="3" s="1"/>
  <c r="L392" i="3"/>
  <c r="U392" i="3" l="1"/>
  <c r="Y391"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AD393" i="3" s="1"/>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AD395" i="3" s="1"/>
  <c r="M395" i="3"/>
  <c r="N395" i="3" s="1"/>
  <c r="W395" i="3" l="1"/>
  <c r="L395" i="3"/>
  <c r="AA396" i="3"/>
  <c r="Z396" i="3"/>
  <c r="P396" i="3"/>
  <c r="Q396" i="3" s="1"/>
  <c r="R396" i="3" s="1"/>
  <c r="S396" i="3" s="1"/>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AD396" i="3" s="1"/>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A399" i="3"/>
  <c r="AC399" i="3"/>
  <c r="U398" i="3" l="1"/>
  <c r="Y397" i="3"/>
  <c r="T399" i="3"/>
  <c r="AH399" i="3" s="1"/>
  <c r="D399" i="3" l="1"/>
  <c r="G399" i="3" s="1"/>
  <c r="AG399" i="3"/>
  <c r="E399" i="3"/>
  <c r="H399" i="3" s="1"/>
  <c r="F399" i="3" l="1"/>
  <c r="I399" i="3"/>
  <c r="J399" i="3"/>
  <c r="AD399" i="3" s="1"/>
  <c r="M399" i="3"/>
  <c r="N399" i="3" s="1"/>
  <c r="K399" i="3"/>
  <c r="AE399" i="3" s="1"/>
  <c r="V399" i="3" l="1"/>
  <c r="W399" i="3" s="1"/>
  <c r="A400" i="3"/>
  <c r="B400" i="3" s="1"/>
  <c r="L399" i="3"/>
  <c r="U399" i="3" l="1"/>
  <c r="Y398"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AD400" i="3" s="1"/>
  <c r="M400" i="3"/>
  <c r="N400" i="3" s="1"/>
  <c r="W400" i="3" l="1"/>
  <c r="L400" i="3"/>
  <c r="AA401" i="3"/>
  <c r="Z401" i="3"/>
  <c r="AC401" i="3"/>
  <c r="P401" i="3"/>
  <c r="Q401" i="3" s="1"/>
  <c r="R401" i="3" s="1"/>
  <c r="S401" i="3" s="1"/>
  <c r="U400" i="3" l="1"/>
  <c r="Y399" i="3"/>
  <c r="T401" i="3"/>
  <c r="AG401" i="3" s="1"/>
  <c r="D401" i="3" l="1"/>
  <c r="E401" i="3"/>
  <c r="H401" i="3" s="1"/>
  <c r="K401" i="3" s="1"/>
  <c r="AE401" i="3" s="1"/>
  <c r="AH401" i="3"/>
  <c r="F401" i="3" l="1"/>
  <c r="G401" i="3"/>
  <c r="J401" i="3" s="1"/>
  <c r="AD401" i="3" s="1"/>
  <c r="V401" i="3"/>
  <c r="A402" i="3"/>
  <c r="B402" i="3" s="1"/>
  <c r="M401" i="3" l="1"/>
  <c r="N401" i="3" s="1"/>
  <c r="I401" i="3"/>
  <c r="W401" i="3" s="1"/>
  <c r="L401" i="3"/>
  <c r="AA402" i="3"/>
  <c r="AC402" i="3"/>
  <c r="Z402" i="3"/>
  <c r="P402" i="3"/>
  <c r="Q402" i="3" s="1"/>
  <c r="R402" i="3" s="1"/>
  <c r="S402" i="3" s="1"/>
  <c r="U401" i="3" l="1"/>
  <c r="Y400" i="3"/>
  <c r="T402" i="3"/>
  <c r="AG402" i="3" s="1"/>
  <c r="AH402" i="3" l="1"/>
  <c r="E402" i="3"/>
  <c r="H402" i="3" s="1"/>
  <c r="K402" i="3" s="1"/>
  <c r="AE402" i="3" s="1"/>
  <c r="D402" i="3"/>
  <c r="G402" i="3" s="1"/>
  <c r="F402" i="3" l="1"/>
  <c r="I402" i="3"/>
  <c r="J402" i="3"/>
  <c r="AD402" i="3" s="1"/>
  <c r="M402" i="3"/>
  <c r="N402" i="3" s="1"/>
  <c r="V402" i="3"/>
  <c r="A403" i="3"/>
  <c r="B403" i="3" s="1"/>
  <c r="W402" i="3" l="1"/>
  <c r="L402" i="3"/>
  <c r="AC403" i="3"/>
  <c r="AA403" i="3"/>
  <c r="P403" i="3"/>
  <c r="Q403" i="3" s="1"/>
  <c r="R403" i="3" s="1"/>
  <c r="S403" i="3" s="1"/>
  <c r="Z403" i="3"/>
  <c r="T403" i="3" l="1"/>
  <c r="AH403" i="3" s="1"/>
  <c r="U402" i="3"/>
  <c r="Y401" i="3"/>
  <c r="AG403" i="3" l="1"/>
  <c r="D403" i="3"/>
  <c r="E403" i="3"/>
  <c r="H403" i="3" s="1"/>
  <c r="F403" i="3" l="1"/>
  <c r="G403" i="3"/>
  <c r="K403" i="3"/>
  <c r="AE403" i="3" s="1"/>
  <c r="V403" i="3" l="1"/>
  <c r="A404" i="3"/>
  <c r="B404" i="3" s="1"/>
  <c r="I403" i="3"/>
  <c r="J403" i="3"/>
  <c r="AD403" i="3" s="1"/>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A405" i="3"/>
  <c r="U404" i="3" l="1"/>
  <c r="Y403" i="3"/>
  <c r="T405" i="3"/>
  <c r="E405" i="3" l="1"/>
  <c r="H405" i="3" s="1"/>
  <c r="K405" i="3" s="1"/>
  <c r="AE405" i="3" s="1"/>
  <c r="AH405" i="3"/>
  <c r="D405" i="3"/>
  <c r="AG405" i="3"/>
  <c r="F405" i="3" l="1"/>
  <c r="G405" i="3"/>
  <c r="V405" i="3"/>
  <c r="A406" i="3"/>
  <c r="B406" i="3" s="1"/>
  <c r="AA406" i="3" l="1"/>
  <c r="AC406" i="3"/>
  <c r="Z406" i="3"/>
  <c r="P406" i="3"/>
  <c r="Q406" i="3" s="1"/>
  <c r="R406" i="3" s="1"/>
  <c r="S406" i="3" s="1"/>
  <c r="I405" i="3"/>
  <c r="W405" i="3" s="1"/>
  <c r="J405" i="3"/>
  <c r="AD405" i="3" s="1"/>
  <c r="M405" i="3"/>
  <c r="N405" i="3" s="1"/>
  <c r="T406" i="3" l="1"/>
  <c r="L405" i="3"/>
  <c r="U405" i="3" l="1"/>
  <c r="E406" i="3" s="1"/>
  <c r="H406" i="3" s="1"/>
  <c r="AH406" i="3"/>
  <c r="AG406" i="3"/>
  <c r="Y404" i="3"/>
  <c r="K406" i="3" l="1"/>
  <c r="AE406" i="3" s="1"/>
  <c r="D406" i="3"/>
  <c r="V406" i="3" l="1"/>
  <c r="A407" i="3"/>
  <c r="B407" i="3" s="1"/>
  <c r="F406" i="3"/>
  <c r="G406" i="3"/>
  <c r="I406" i="3" l="1"/>
  <c r="W406" i="3" s="1"/>
  <c r="J406" i="3"/>
  <c r="AD406" i="3" s="1"/>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Z410" i="3"/>
  <c r="I409" i="3"/>
  <c r="W409" i="3" s="1"/>
  <c r="J409" i="3"/>
  <c r="AD409" i="3" s="1"/>
  <c r="M409" i="3"/>
  <c r="N409" i="3" s="1"/>
  <c r="T410" i="3" l="1"/>
  <c r="L409" i="3"/>
  <c r="AG410" i="3" l="1"/>
  <c r="U409" i="3"/>
  <c r="D410" i="3" s="1"/>
  <c r="AH410" i="3"/>
  <c r="Y408" i="3"/>
  <c r="E410" i="3" l="1"/>
  <c r="H410" i="3" s="1"/>
  <c r="K410" i="3" s="1"/>
  <c r="AE410" i="3" s="1"/>
  <c r="G410" i="3"/>
  <c r="F410" i="3" l="1"/>
  <c r="I410" i="3"/>
  <c r="J410" i="3"/>
  <c r="AD410" i="3" s="1"/>
  <c r="M410" i="3"/>
  <c r="N410" i="3" s="1"/>
  <c r="V410" i="3"/>
  <c r="A411" i="3"/>
  <c r="B411" i="3" s="1"/>
  <c r="W410" i="3" l="1"/>
  <c r="L410" i="3"/>
  <c r="AC411" i="3"/>
  <c r="P411" i="3"/>
  <c r="Q411" i="3" s="1"/>
  <c r="R411" i="3" s="1"/>
  <c r="S411" i="3" s="1"/>
  <c r="AA411" i="3"/>
  <c r="Z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I411" i="3"/>
  <c r="W411" i="3" s="1"/>
  <c r="J411" i="3"/>
  <c r="AD411" i="3" s="1"/>
  <c r="M411" i="3"/>
  <c r="N411" i="3" s="1"/>
  <c r="T412" i="3" l="1"/>
  <c r="L411" i="3"/>
  <c r="U411" i="3" l="1"/>
  <c r="D412" i="3" s="1"/>
  <c r="AG412" i="3"/>
  <c r="AH412" i="3"/>
  <c r="Y410" i="3"/>
  <c r="G412" i="3" l="1"/>
  <c r="E412" i="3"/>
  <c r="H412" i="3" s="1"/>
  <c r="F412" i="3" l="1"/>
  <c r="I412" i="3"/>
  <c r="J412" i="3"/>
  <c r="AD412" i="3" s="1"/>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AD429" i="3" s="1"/>
  <c r="M429" i="3"/>
  <c r="N429" i="3" s="1"/>
  <c r="V429" i="3"/>
  <c r="A430" i="3"/>
  <c r="B430" i="3" s="1"/>
  <c r="L429" i="3" l="1"/>
  <c r="W429" i="3"/>
  <c r="AA430" i="3"/>
  <c r="Z430" i="3"/>
  <c r="P430" i="3"/>
  <c r="Q430" i="3" s="1"/>
  <c r="R430" i="3" s="1"/>
  <c r="S430" i="3" s="1"/>
  <c r="AC430" i="3"/>
  <c r="U429" i="3" l="1"/>
  <c r="Y428" i="3"/>
  <c r="T430" i="3"/>
  <c r="D430" i="3" l="1"/>
  <c r="G430" i="3" s="1"/>
  <c r="AH430" i="3"/>
  <c r="E430" i="3"/>
  <c r="H430" i="3" s="1"/>
  <c r="AG430" i="3"/>
  <c r="F430" i="3" l="1"/>
  <c r="I430" i="3"/>
  <c r="J430" i="3"/>
  <c r="AD430" i="3" s="1"/>
  <c r="M430" i="3"/>
  <c r="N430" i="3" s="1"/>
  <c r="K430" i="3"/>
  <c r="AE430" i="3" s="1"/>
  <c r="V430" i="3" l="1"/>
  <c r="W430" i="3" s="1"/>
  <c r="A431" i="3"/>
  <c r="B431" i="3" s="1"/>
  <c r="L430" i="3"/>
  <c r="U430" i="3" l="1"/>
  <c r="Y429" i="3"/>
  <c r="AC431" i="3"/>
  <c r="Z431" i="3"/>
  <c r="P431" i="3"/>
  <c r="Q431" i="3" s="1"/>
  <c r="R431" i="3" s="1"/>
  <c r="S431" i="3" s="1"/>
  <c r="AA431" i="3"/>
  <c r="T431" i="3" l="1"/>
  <c r="AH431" i="3" s="1"/>
  <c r="E431" i="3" l="1"/>
  <c r="H431" i="3" s="1"/>
  <c r="AG431" i="3"/>
  <c r="D431" i="3"/>
  <c r="K431" i="3" l="1"/>
  <c r="AE431" i="3" s="1"/>
  <c r="F431" i="3"/>
  <c r="G431" i="3"/>
  <c r="V431" i="3" l="1"/>
  <c r="A432" i="3"/>
  <c r="B432" i="3" s="1"/>
  <c r="I431" i="3"/>
  <c r="J431" i="3"/>
  <c r="AD431" i="3" s="1"/>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U433" i="3" s="1"/>
  <c r="AD433" i="3"/>
  <c r="T434" i="3"/>
  <c r="AH434" i="3" l="1"/>
  <c r="Y432" i="3"/>
  <c r="E434" i="3"/>
  <c r="H434" i="3" s="1"/>
  <c r="K434" i="3" s="1"/>
  <c r="AE434" i="3" s="1"/>
  <c r="AG434" i="3"/>
  <c r="D434" i="3"/>
  <c r="F434" i="3" l="1"/>
  <c r="G434" i="3"/>
  <c r="M434" i="3" s="1"/>
  <c r="N434" i="3" s="1"/>
  <c r="V434" i="3"/>
  <c r="A435" i="3"/>
  <c r="B435" i="3" s="1"/>
  <c r="I434" i="3" l="1"/>
  <c r="W434" i="3" s="1"/>
  <c r="J434" i="3"/>
  <c r="P435" i="3"/>
  <c r="Q435" i="3" s="1"/>
  <c r="R435" i="3" s="1"/>
  <c r="S435" i="3" s="1"/>
  <c r="AA435" i="3"/>
  <c r="AC435" i="3"/>
  <c r="Z435" i="3"/>
  <c r="L434" i="3" l="1"/>
  <c r="Y433" i="3" s="1"/>
  <c r="AD434" i="3"/>
  <c r="T435" i="3"/>
  <c r="U434" i="3" l="1"/>
  <c r="E435" i="3" s="1"/>
  <c r="H435" i="3" s="1"/>
  <c r="AG435" i="3"/>
  <c r="AH435" i="3"/>
  <c r="D435" i="3" l="1"/>
  <c r="G435" i="3" s="1"/>
  <c r="I435" i="3" s="1"/>
  <c r="K435" i="3"/>
  <c r="AE435" i="3" s="1"/>
  <c r="J435" i="3" l="1"/>
  <c r="M435" i="3"/>
  <c r="N435" i="3" s="1"/>
  <c r="F435" i="3"/>
  <c r="V435" i="3"/>
  <c r="W435" i="3" s="1"/>
  <c r="A436" i="3"/>
  <c r="B436" i="3" s="1"/>
  <c r="L435" i="3" l="1"/>
  <c r="Y434" i="3" s="1"/>
  <c r="AD435" i="3"/>
  <c r="AC436" i="3"/>
  <c r="Z436" i="3"/>
  <c r="P436" i="3"/>
  <c r="Q436" i="3" s="1"/>
  <c r="R436" i="3" s="1"/>
  <c r="S436" i="3" s="1"/>
  <c r="AA436" i="3"/>
  <c r="U435" i="3" l="1"/>
  <c r="T436" i="3"/>
  <c r="E436" i="3" l="1"/>
  <c r="H436" i="3" s="1"/>
  <c r="D436" i="3"/>
  <c r="AH436" i="3"/>
  <c r="AG436" i="3"/>
  <c r="F436" i="3" l="1"/>
  <c r="G436" i="3"/>
  <c r="K436" i="3"/>
  <c r="AE436" i="3" s="1"/>
  <c r="I436" i="3" l="1"/>
  <c r="J436" i="3"/>
  <c r="AD436" i="3" s="1"/>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C439" i="3"/>
  <c r="AA439" i="3"/>
  <c r="T439" i="3" l="1"/>
  <c r="L438" i="3"/>
  <c r="AG439" i="3" l="1"/>
  <c r="AH439" i="3"/>
  <c r="U438" i="3"/>
  <c r="E439" i="3" s="1"/>
  <c r="H439" i="3" s="1"/>
  <c r="Y437" i="3"/>
  <c r="D439" i="3" l="1"/>
  <c r="G439" i="3" s="1"/>
  <c r="K439" i="3"/>
  <c r="AE439" i="3" s="1"/>
  <c r="F439" i="3" l="1"/>
  <c r="V439" i="3"/>
  <c r="A440" i="3"/>
  <c r="B440" i="3" s="1"/>
  <c r="I439" i="3"/>
  <c r="J439" i="3"/>
  <c r="AD439" i="3" s="1"/>
  <c r="M439" i="3"/>
  <c r="N439" i="3" s="1"/>
  <c r="W439" i="3" l="1"/>
  <c r="L439" i="3"/>
  <c r="Z440" i="3"/>
  <c r="AC440" i="3"/>
  <c r="P440" i="3"/>
  <c r="Q440" i="3" s="1"/>
  <c r="R440" i="3" s="1"/>
  <c r="S440" i="3" s="1"/>
  <c r="AA440" i="3"/>
  <c r="T440" i="3" l="1"/>
  <c r="AH440" i="3" s="1"/>
  <c r="U439" i="3"/>
  <c r="Y438" i="3"/>
  <c r="AG440" i="3" l="1"/>
  <c r="D440" i="3"/>
  <c r="E440" i="3"/>
  <c r="H440" i="3" s="1"/>
  <c r="K440" i="3" l="1"/>
  <c r="AE440" i="3" s="1"/>
  <c r="F440" i="3"/>
  <c r="G440" i="3"/>
  <c r="I440" i="3" l="1"/>
  <c r="J440" i="3"/>
  <c r="AD440" i="3" s="1"/>
  <c r="M440" i="3"/>
  <c r="N440" i="3" s="1"/>
  <c r="V440" i="3"/>
  <c r="A441" i="3"/>
  <c r="B441" i="3" s="1"/>
  <c r="W440" i="3" l="1"/>
  <c r="L440" i="3"/>
  <c r="P441" i="3"/>
  <c r="Q441" i="3" s="1"/>
  <c r="R441" i="3" s="1"/>
  <c r="S441" i="3" s="1"/>
  <c r="AC441" i="3"/>
  <c r="Z441" i="3"/>
  <c r="AA441" i="3"/>
  <c r="T441" i="3" l="1"/>
  <c r="AH441" i="3" s="1"/>
  <c r="U440" i="3"/>
  <c r="Y439" i="3"/>
  <c r="E441" i="3" l="1"/>
  <c r="H441" i="3" s="1"/>
  <c r="K441" i="3" s="1"/>
  <c r="AE441" i="3" s="1"/>
  <c r="AG441" i="3"/>
  <c r="D441" i="3"/>
  <c r="V441" i="3" l="1"/>
  <c r="A442" i="3"/>
  <c r="B442" i="3" s="1"/>
  <c r="F441" i="3"/>
  <c r="G441" i="3"/>
  <c r="I441" i="3" l="1"/>
  <c r="W441" i="3" s="1"/>
  <c r="J441" i="3"/>
  <c r="AD441" i="3" s="1"/>
  <c r="M441" i="3"/>
  <c r="N441" i="3" s="1"/>
  <c r="AC442" i="3"/>
  <c r="AA442" i="3"/>
  <c r="P442" i="3"/>
  <c r="Q442" i="3" s="1"/>
  <c r="R442" i="3" s="1"/>
  <c r="S442" i="3" s="1"/>
  <c r="Z442" i="3"/>
  <c r="T442" i="3" l="1"/>
  <c r="L441" i="3"/>
  <c r="U441" i="3" l="1"/>
  <c r="D442" i="3" s="1"/>
  <c r="AH442" i="3"/>
  <c r="AG442" i="3"/>
  <c r="Y440" i="3"/>
  <c r="G442" i="3" l="1"/>
  <c r="E442" i="3"/>
  <c r="H442" i="3" s="1"/>
  <c r="I442" i="3" l="1"/>
  <c r="J442" i="3"/>
  <c r="AD442" i="3" s="1"/>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A449" i="3"/>
  <c r="Z449" i="3"/>
  <c r="AC449" i="3"/>
  <c r="T449" i="3" l="1"/>
  <c r="D449" i="3" s="1"/>
  <c r="G449" i="3" l="1"/>
  <c r="AG449" i="3"/>
  <c r="AH449" i="3"/>
  <c r="E449" i="3"/>
  <c r="H449" i="3" s="1"/>
  <c r="K449" i="3" l="1"/>
  <c r="AE449" i="3" s="1"/>
  <c r="F449" i="3"/>
  <c r="I449" i="3"/>
  <c r="J449" i="3"/>
  <c r="AD449" i="3" s="1"/>
  <c r="M449" i="3"/>
  <c r="N449" i="3" s="1"/>
  <c r="L449" i="3" l="1"/>
  <c r="V449" i="3"/>
  <c r="W449" i="3" s="1"/>
  <c r="A450" i="3"/>
  <c r="B450" i="3" s="1"/>
  <c r="P450" i="3" l="1"/>
  <c r="Q450" i="3" s="1"/>
  <c r="R450" i="3" s="1"/>
  <c r="S450" i="3" s="1"/>
  <c r="Z450" i="3"/>
  <c r="AC450" i="3"/>
  <c r="AA450" i="3"/>
  <c r="U449" i="3"/>
  <c r="Y448" i="3"/>
  <c r="T450" i="3" l="1"/>
  <c r="D450" i="3" s="1"/>
  <c r="AH450" i="3" l="1"/>
  <c r="G450" i="3"/>
  <c r="E450" i="3"/>
  <c r="H450" i="3" s="1"/>
  <c r="AG450" i="3"/>
  <c r="F450" i="3" l="1"/>
  <c r="I450" i="3"/>
  <c r="J450" i="3"/>
  <c r="AD450" i="3" s="1"/>
  <c r="M450" i="3"/>
  <c r="N450" i="3" s="1"/>
  <c r="K450" i="3"/>
  <c r="AE450" i="3" s="1"/>
  <c r="V450" i="3" l="1"/>
  <c r="W450" i="3" s="1"/>
  <c r="A451" i="3"/>
  <c r="B451" i="3" s="1"/>
  <c r="L450" i="3"/>
  <c r="U450" i="3" l="1"/>
  <c r="Y449" i="3"/>
  <c r="P451" i="3"/>
  <c r="Q451" i="3" s="1"/>
  <c r="R451" i="3" s="1"/>
  <c r="S451" i="3" s="1"/>
  <c r="Z451" i="3"/>
  <c r="AA451" i="3"/>
  <c r="AC451" i="3"/>
  <c r="T451" i="3" l="1"/>
  <c r="AG451" i="3" s="1"/>
  <c r="E451" i="3" l="1"/>
  <c r="H451" i="3" s="1"/>
  <c r="K451" i="3" s="1"/>
  <c r="AE451" i="3" s="1"/>
  <c r="AH451" i="3"/>
  <c r="D451" i="3"/>
  <c r="V451" i="3" l="1"/>
  <c r="A452" i="3"/>
  <c r="B452" i="3" s="1"/>
  <c r="F451" i="3"/>
  <c r="G451" i="3"/>
  <c r="I451" i="3" l="1"/>
  <c r="W451" i="3" s="1"/>
  <c r="J451" i="3"/>
  <c r="AD451" i="3" s="1"/>
  <c r="M451" i="3"/>
  <c r="N451" i="3" s="1"/>
  <c r="AA452" i="3"/>
  <c r="P452" i="3"/>
  <c r="Q452" i="3" s="1"/>
  <c r="R452" i="3" s="1"/>
  <c r="S452" i="3" s="1"/>
  <c r="AC452" i="3"/>
  <c r="Z452" i="3"/>
  <c r="T452" i="3" l="1"/>
  <c r="L451" i="3"/>
  <c r="U451" i="3" l="1"/>
  <c r="D452" i="3" s="1"/>
  <c r="AH452" i="3"/>
  <c r="AG452" i="3"/>
  <c r="Y450" i="3"/>
  <c r="E452" i="3" l="1"/>
  <c r="H452" i="3" s="1"/>
  <c r="K452" i="3" s="1"/>
  <c r="AE452" i="3" s="1"/>
  <c r="G452" i="3"/>
  <c r="F452" i="3" l="1"/>
  <c r="I452" i="3"/>
  <c r="J452" i="3"/>
  <c r="AD452" i="3" s="1"/>
  <c r="M452" i="3"/>
  <c r="N452" i="3" s="1"/>
  <c r="V452" i="3"/>
  <c r="A453" i="3"/>
  <c r="B453" i="3" s="1"/>
  <c r="W452" i="3" l="1"/>
  <c r="L452" i="3"/>
  <c r="AA453" i="3"/>
  <c r="P453" i="3"/>
  <c r="Q453" i="3" s="1"/>
  <c r="R453" i="3" s="1"/>
  <c r="S453" i="3" s="1"/>
  <c r="AC453" i="3"/>
  <c r="Z453" i="3"/>
  <c r="U452" i="3" l="1"/>
  <c r="Y451" i="3"/>
  <c r="T453" i="3"/>
  <c r="AH453" i="3" s="1"/>
  <c r="AG453" i="3" l="1"/>
  <c r="E453" i="3"/>
  <c r="H453" i="3" s="1"/>
  <c r="D453" i="3"/>
  <c r="K453" i="3" l="1"/>
  <c r="AE453" i="3" s="1"/>
  <c r="F453" i="3"/>
  <c r="G453" i="3"/>
  <c r="I453" i="3" l="1"/>
  <c r="J453" i="3"/>
  <c r="AD453" i="3" s="1"/>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AD455" i="3" s="1"/>
  <c r="M455" i="3"/>
  <c r="N455" i="3" s="1"/>
  <c r="V455" i="3"/>
  <c r="A456" i="3"/>
  <c r="B456" i="3" s="1"/>
  <c r="W455" i="3" l="1"/>
  <c r="L455" i="3"/>
  <c r="AC456" i="3"/>
  <c r="P456" i="3"/>
  <c r="Q456" i="3" s="1"/>
  <c r="R456" i="3" s="1"/>
  <c r="S456" i="3" s="1"/>
  <c r="Z456" i="3"/>
  <c r="AA456" i="3"/>
  <c r="U455" i="3" l="1"/>
  <c r="Y454" i="3"/>
  <c r="T456" i="3"/>
  <c r="AG456" i="3" s="1"/>
  <c r="D456" i="3" l="1"/>
  <c r="G456" i="3" s="1"/>
  <c r="AH456" i="3"/>
  <c r="E456" i="3"/>
  <c r="H456" i="3" s="1"/>
  <c r="I456" i="3" l="1"/>
  <c r="J456" i="3"/>
  <c r="AD456" i="3" s="1"/>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C459" i="3"/>
  <c r="T459" i="3" l="1"/>
  <c r="AH459" i="3" s="1"/>
  <c r="U458" i="3"/>
  <c r="Y457" i="3"/>
  <c r="AG459" i="3" l="1"/>
  <c r="D459" i="3"/>
  <c r="E459" i="3"/>
  <c r="H459" i="3" s="1"/>
  <c r="K459" i="3" l="1"/>
  <c r="AE459" i="3" s="1"/>
  <c r="F459" i="3"/>
  <c r="G459" i="3"/>
  <c r="I459" i="3" l="1"/>
  <c r="J459" i="3"/>
  <c r="AD459" i="3" s="1"/>
  <c r="M459" i="3"/>
  <c r="N459" i="3" s="1"/>
  <c r="V459" i="3"/>
  <c r="A460" i="3"/>
  <c r="B460" i="3" s="1"/>
  <c r="W459" i="3" l="1"/>
  <c r="L459" i="3"/>
  <c r="P460" i="3"/>
  <c r="Q460" i="3" s="1"/>
  <c r="R460" i="3" s="1"/>
  <c r="S460" i="3" s="1"/>
  <c r="Z460" i="3"/>
  <c r="AA460" i="3"/>
  <c r="AC460" i="3"/>
  <c r="U459" i="3" l="1"/>
  <c r="Y458" i="3"/>
  <c r="T460" i="3"/>
  <c r="D460" i="3" l="1"/>
  <c r="G460" i="3" s="1"/>
  <c r="AH460" i="3"/>
  <c r="E460" i="3"/>
  <c r="H460" i="3" s="1"/>
  <c r="AG460" i="3"/>
  <c r="F460" i="3" l="1"/>
  <c r="I460" i="3"/>
  <c r="J460" i="3"/>
  <c r="AD460" i="3" s="1"/>
  <c r="M460" i="3"/>
  <c r="N460" i="3" s="1"/>
  <c r="K460" i="3"/>
  <c r="AE460" i="3" s="1"/>
  <c r="V460" i="3" l="1"/>
  <c r="W460" i="3" s="1"/>
  <c r="A461" i="3"/>
  <c r="B461" i="3" s="1"/>
  <c r="L460" i="3"/>
  <c r="U460" i="3" l="1"/>
  <c r="Y459" i="3"/>
  <c r="AC461" i="3"/>
  <c r="Z461" i="3"/>
  <c r="P461" i="3"/>
  <c r="Q461" i="3" s="1"/>
  <c r="R461" i="3" s="1"/>
  <c r="S461" i="3" s="1"/>
  <c r="AA461" i="3"/>
  <c r="T461" i="3" l="1"/>
  <c r="D461" i="3" s="1"/>
  <c r="AG461" i="3" l="1"/>
  <c r="G461" i="3"/>
  <c r="AH461" i="3"/>
  <c r="E461" i="3"/>
  <c r="H461" i="3" s="1"/>
  <c r="F461" i="3" l="1"/>
  <c r="I461" i="3"/>
  <c r="J461" i="3"/>
  <c r="AD461" i="3" s="1"/>
  <c r="M461" i="3"/>
  <c r="N461" i="3" s="1"/>
  <c r="K461" i="3"/>
  <c r="AE461" i="3" s="1"/>
  <c r="V461" i="3" l="1"/>
  <c r="W461" i="3" s="1"/>
  <c r="A462" i="3"/>
  <c r="B462" i="3" s="1"/>
  <c r="L461" i="3"/>
  <c r="U461" i="3" l="1"/>
  <c r="Y460" i="3"/>
  <c r="Z462" i="3"/>
  <c r="P462" i="3"/>
  <c r="Q462" i="3" s="1"/>
  <c r="R462" i="3" s="1"/>
  <c r="S462" i="3" s="1"/>
  <c r="AA462" i="3"/>
  <c r="AC462" i="3"/>
  <c r="T462" i="3" l="1"/>
  <c r="E462" i="3" s="1"/>
  <c r="H462" i="3" s="1"/>
  <c r="AG462" i="3" l="1"/>
  <c r="AH462" i="3"/>
  <c r="D462" i="3"/>
  <c r="G462" i="3" s="1"/>
  <c r="K462" i="3"/>
  <c r="AE462" i="3" s="1"/>
  <c r="F462" i="3" l="1"/>
  <c r="V462" i="3"/>
  <c r="A463" i="3"/>
  <c r="B463" i="3" s="1"/>
  <c r="I462" i="3"/>
  <c r="J462" i="3"/>
  <c r="AD462" i="3" s="1"/>
  <c r="M462" i="3"/>
  <c r="N462" i="3" s="1"/>
  <c r="W462" i="3" l="1"/>
  <c r="L462" i="3"/>
  <c r="P463" i="3"/>
  <c r="Q463" i="3" s="1"/>
  <c r="R463" i="3" s="1"/>
  <c r="S463" i="3" s="1"/>
  <c r="AC463" i="3"/>
  <c r="Z463" i="3"/>
  <c r="AA463" i="3"/>
  <c r="U462" i="3" l="1"/>
  <c r="Y461" i="3"/>
  <c r="T463" i="3"/>
  <c r="AH463" i="3" s="1"/>
  <c r="AG463" i="3" l="1"/>
  <c r="D463" i="3"/>
  <c r="E463" i="3"/>
  <c r="H463" i="3" s="1"/>
  <c r="F463" i="3" l="1"/>
  <c r="G463" i="3"/>
  <c r="K463" i="3"/>
  <c r="AE463" i="3" s="1"/>
  <c r="V463" i="3" l="1"/>
  <c r="A464" i="3"/>
  <c r="B464" i="3" s="1"/>
  <c r="I463" i="3"/>
  <c r="J463" i="3"/>
  <c r="AD463" i="3" s="1"/>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A475" i="3"/>
  <c r="T475" i="3" l="1"/>
  <c r="AG475" i="3" s="1"/>
  <c r="AH475" i="3" l="1"/>
  <c r="E475" i="3"/>
  <c r="H475" i="3" s="1"/>
  <c r="K475" i="3" s="1"/>
  <c r="AE475" i="3" s="1"/>
  <c r="D475" i="3"/>
  <c r="F475" i="3" l="1"/>
  <c r="G475" i="3"/>
  <c r="M475" i="3" s="1"/>
  <c r="N475" i="3" s="1"/>
  <c r="V475" i="3"/>
  <c r="A476" i="3"/>
  <c r="B476" i="3" s="1"/>
  <c r="I475" i="3" l="1"/>
  <c r="W475" i="3" s="1"/>
  <c r="J475" i="3"/>
  <c r="P476" i="3"/>
  <c r="Q476" i="3" s="1"/>
  <c r="R476" i="3" s="1"/>
  <c r="S476" i="3" s="1"/>
  <c r="AA476" i="3"/>
  <c r="Z476" i="3"/>
  <c r="AC476" i="3"/>
  <c r="L475" i="3" l="1"/>
  <c r="AD475" i="3"/>
  <c r="U475" i="3"/>
  <c r="Y474" i="3"/>
  <c r="T476" i="3"/>
  <c r="AG476" i="3" s="1"/>
  <c r="D476" i="3" l="1"/>
  <c r="G476" i="3" s="1"/>
  <c r="E476" i="3"/>
  <c r="H476" i="3" s="1"/>
  <c r="K476" i="3" s="1"/>
  <c r="AE476" i="3" s="1"/>
  <c r="AH476" i="3"/>
  <c r="F476" i="3" l="1"/>
  <c r="V476" i="3"/>
  <c r="A477" i="3"/>
  <c r="B477" i="3" s="1"/>
  <c r="I476" i="3"/>
  <c r="J476" i="3"/>
  <c r="AD476" i="3" s="1"/>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C479" i="3"/>
  <c r="AA479" i="3"/>
  <c r="Z479" i="3"/>
  <c r="T479" i="3" l="1"/>
  <c r="L478" i="3"/>
  <c r="U478" i="3" l="1"/>
  <c r="E479" i="3" s="1"/>
  <c r="H479" i="3" s="1"/>
  <c r="AH479" i="3"/>
  <c r="AG479" i="3"/>
  <c r="Y477" i="3"/>
  <c r="D479" i="3" l="1"/>
  <c r="G479" i="3" s="1"/>
  <c r="K479" i="3"/>
  <c r="AE479" i="3" s="1"/>
  <c r="F479" i="3" l="1"/>
  <c r="I479" i="3"/>
  <c r="J479" i="3"/>
  <c r="AD479" i="3" s="1"/>
  <c r="M479" i="3"/>
  <c r="N479" i="3" s="1"/>
  <c r="V479" i="3"/>
  <c r="A480" i="3"/>
  <c r="B480" i="3" s="1"/>
  <c r="W479" i="3" l="1"/>
  <c r="AA480" i="3"/>
  <c r="P480" i="3"/>
  <c r="Q480" i="3" s="1"/>
  <c r="R480" i="3" s="1"/>
  <c r="S480" i="3" s="1"/>
  <c r="AC480" i="3"/>
  <c r="Z480" i="3"/>
  <c r="L479" i="3"/>
  <c r="U479" i="3" l="1"/>
  <c r="Y478" i="3"/>
  <c r="T480" i="3"/>
  <c r="E480" i="3" l="1"/>
  <c r="H480" i="3" s="1"/>
  <c r="K480" i="3" s="1"/>
  <c r="AE480" i="3" s="1"/>
  <c r="AH480" i="3"/>
  <c r="AG480" i="3"/>
  <c r="D480" i="3"/>
  <c r="V480" i="3" l="1"/>
  <c r="A481" i="3"/>
  <c r="B481" i="3" s="1"/>
  <c r="F480" i="3"/>
  <c r="G480" i="3"/>
  <c r="I480" i="3" l="1"/>
  <c r="W480" i="3" s="1"/>
  <c r="J480" i="3"/>
  <c r="AD480" i="3" s="1"/>
  <c r="M480" i="3"/>
  <c r="N480" i="3" s="1"/>
  <c r="P481" i="3"/>
  <c r="Q481" i="3" s="1"/>
  <c r="R481" i="3" s="1"/>
  <c r="S481" i="3" s="1"/>
  <c r="AC481" i="3"/>
  <c r="AA481" i="3"/>
  <c r="Z481" i="3"/>
  <c r="T481" i="3" l="1"/>
  <c r="L480" i="3"/>
  <c r="U480" i="3" l="1"/>
  <c r="D481" i="3" s="1"/>
  <c r="AG481" i="3"/>
  <c r="AH481" i="3"/>
  <c r="Y479" i="3"/>
  <c r="G481" i="3" l="1"/>
  <c r="E481" i="3"/>
  <c r="H481" i="3" s="1"/>
  <c r="K481" i="3" l="1"/>
  <c r="AE481" i="3" s="1"/>
  <c r="I481" i="3"/>
  <c r="J481" i="3"/>
  <c r="AD481" i="3" s="1"/>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A505" i="3"/>
  <c r="L504" i="3" l="1"/>
  <c r="Y503" i="3" s="1"/>
  <c r="AD504" i="3"/>
  <c r="T505" i="3"/>
  <c r="AH505" i="3" l="1"/>
  <c r="U504" i="3"/>
  <c r="D505" i="3" s="1"/>
  <c r="G505" i="3" s="1"/>
  <c r="AG505" i="3"/>
  <c r="E505" i="3" l="1"/>
  <c r="H505" i="3" s="1"/>
  <c r="K505" i="3" s="1"/>
  <c r="AE505" i="3" s="1"/>
  <c r="J505" i="3"/>
  <c r="AD505" i="3" s="1"/>
  <c r="I505" i="3" l="1"/>
  <c r="F505" i="3"/>
  <c r="V505" i="3"/>
  <c r="M505" i="3"/>
  <c r="N505" i="3" s="1"/>
  <c r="A506" i="3"/>
  <c r="B506" i="3" s="1"/>
  <c r="P506" i="3" s="1"/>
  <c r="Q506" i="3" s="1"/>
  <c r="R506" i="3" s="1"/>
  <c r="S506" i="3" s="1"/>
  <c r="L505" i="3"/>
  <c r="W505" i="3" l="1"/>
  <c r="AA506" i="3"/>
  <c r="AC506" i="3"/>
  <c r="Z506" i="3"/>
  <c r="U505" i="3"/>
  <c r="Y504" i="3"/>
  <c r="T506" i="3"/>
  <c r="AG506" i="3" l="1"/>
  <c r="D506" i="3"/>
  <c r="G506" i="3" s="1"/>
  <c r="AH506" i="3"/>
  <c r="E506" i="3"/>
  <c r="H506" i="3" s="1"/>
  <c r="K506" i="3" s="1"/>
  <c r="AE506" i="3" s="1"/>
  <c r="F506" i="3" l="1"/>
  <c r="I506" i="3"/>
  <c r="J506" i="3"/>
  <c r="AD506" i="3" s="1"/>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C509" i="3" l="1"/>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AD509" i="3" s="1"/>
  <c r="M509" i="3"/>
  <c r="N509" i="3" s="1"/>
  <c r="K509" i="3"/>
  <c r="AE509" i="3" s="1"/>
  <c r="V509" i="3" l="1"/>
  <c r="W509" i="3" s="1"/>
  <c r="A510" i="3"/>
  <c r="B510" i="3" s="1"/>
  <c r="L509" i="3"/>
  <c r="U509" i="3" l="1"/>
  <c r="Y508" i="3"/>
  <c r="AC510" i="3"/>
  <c r="Z510" i="3"/>
  <c r="AA510" i="3"/>
  <c r="P510" i="3"/>
  <c r="Q510" i="3" s="1"/>
  <c r="R510" i="3" s="1"/>
  <c r="S510" i="3" s="1"/>
  <c r="T510" i="3" l="1"/>
  <c r="AH510" i="3" l="1"/>
  <c r="E510" i="3"/>
  <c r="H510" i="3" s="1"/>
  <c r="D510" i="3"/>
  <c r="AG510" i="3"/>
  <c r="F510" i="3" l="1"/>
  <c r="G510" i="3"/>
  <c r="K510" i="3"/>
  <c r="AE510" i="3" s="1"/>
  <c r="V510" i="3" l="1"/>
  <c r="A511" i="3"/>
  <c r="B511" i="3" s="1"/>
  <c r="I510" i="3"/>
  <c r="J510" i="3"/>
  <c r="AD510" i="3" s="1"/>
  <c r="M510" i="3"/>
  <c r="N510" i="3" s="1"/>
  <c r="L510" i="3" l="1"/>
  <c r="AA511" i="3"/>
  <c r="AC511" i="3"/>
  <c r="P511" i="3"/>
  <c r="Q511" i="3" s="1"/>
  <c r="R511" i="3" s="1"/>
  <c r="S511" i="3" s="1"/>
  <c r="Z511" i="3"/>
  <c r="W510" i="3"/>
  <c r="U510" i="3" l="1"/>
  <c r="Y509" i="3"/>
  <c r="T511" i="3"/>
  <c r="AG511" i="3" s="1"/>
  <c r="AH511" i="3" l="1"/>
  <c r="D511" i="3"/>
  <c r="E511" i="3"/>
  <c r="H511" i="3" s="1"/>
  <c r="F511" i="3" l="1"/>
  <c r="G511" i="3"/>
  <c r="K511" i="3"/>
  <c r="AE511" i="3" s="1"/>
  <c r="V511" i="3" l="1"/>
  <c r="A512" i="3"/>
  <c r="B512" i="3" s="1"/>
  <c r="I511" i="3"/>
  <c r="J511" i="3"/>
  <c r="AD511" i="3" s="1"/>
  <c r="M511" i="3"/>
  <c r="N511" i="3" s="1"/>
  <c r="W511" i="3" l="1"/>
  <c r="L511" i="3"/>
  <c r="AC512" i="3"/>
  <c r="Z512" i="3"/>
  <c r="AA512" i="3"/>
  <c r="P512" i="3"/>
  <c r="Q512" i="3" s="1"/>
  <c r="R512" i="3" s="1"/>
  <c r="S512" i="3" s="1"/>
  <c r="T512" i="3" l="1"/>
  <c r="U511" i="3"/>
  <c r="Y510" i="3"/>
  <c r="D512" i="3" l="1"/>
  <c r="G512" i="3" s="1"/>
  <c r="AH512" i="3"/>
  <c r="E512" i="3"/>
  <c r="H512" i="3" s="1"/>
  <c r="K512" i="3" s="1"/>
  <c r="AE512" i="3" s="1"/>
  <c r="AG512" i="3"/>
  <c r="F512" i="3" l="1"/>
  <c r="I512" i="3"/>
  <c r="J512" i="3"/>
  <c r="AD512" i="3" s="1"/>
  <c r="M512" i="3"/>
  <c r="N512" i="3" s="1"/>
  <c r="V512" i="3"/>
  <c r="A513" i="3"/>
  <c r="B513" i="3" s="1"/>
  <c r="W512" i="3" l="1"/>
  <c r="L512" i="3"/>
  <c r="AA513" i="3"/>
  <c r="P513" i="3"/>
  <c r="Q513" i="3" s="1"/>
  <c r="R513" i="3" s="1"/>
  <c r="S513" i="3" s="1"/>
  <c r="AC513" i="3"/>
  <c r="Z513" i="3"/>
  <c r="T513" i="3" l="1"/>
  <c r="AG513" i="3" s="1"/>
  <c r="U512" i="3"/>
  <c r="Y511" i="3"/>
  <c r="AH513" i="3" l="1"/>
  <c r="E513" i="3"/>
  <c r="H513" i="3" s="1"/>
  <c r="D513" i="3"/>
  <c r="F513" i="3" l="1"/>
  <c r="G513" i="3"/>
  <c r="K513" i="3"/>
  <c r="AE513" i="3" s="1"/>
  <c r="V513" i="3" l="1"/>
  <c r="A514" i="3"/>
  <c r="B514" i="3" s="1"/>
  <c r="I513" i="3"/>
  <c r="J513" i="3"/>
  <c r="AD513" i="3" s="1"/>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H27" i="1"/>
  <c r="J31" i="7" s="1"/>
  <c r="L45" i="1"/>
  <c r="M45" i="1"/>
  <c r="K45" i="1"/>
  <c r="H45" i="1"/>
  <c r="I46" i="1"/>
  <c r="H46" i="1"/>
  <c r="J27" i="1"/>
  <c r="D164" i="1" s="1"/>
  <c r="M46" i="1"/>
  <c r="K27" i="1"/>
  <c r="K31" i="7" s="1"/>
  <c r="L46" i="1"/>
  <c r="I27" i="1"/>
  <c r="B164" i="1" s="1"/>
  <c r="I45" i="1"/>
  <c r="J46" i="1"/>
  <c r="H29" i="1"/>
  <c r="F155" i="1" s="1"/>
  <c r="M31" i="7"/>
  <c r="E121" i="7"/>
  <c r="F121" i="7" s="1"/>
  <c r="H116" i="7"/>
  <c r="H58" i="7"/>
  <c r="E64" i="7"/>
  <c r="F64" i="7" s="1"/>
  <c r="L43" i="1" l="1"/>
  <c r="K24" i="1"/>
  <c r="S26" i="6" s="1"/>
  <c r="K43" i="1"/>
  <c r="I43" i="1"/>
  <c r="J43" i="1"/>
  <c r="H55" i="7"/>
  <c r="H112" i="7"/>
  <c r="H53" i="7"/>
  <c r="P32" i="1"/>
  <c r="P33" i="1"/>
  <c r="I67" i="7"/>
  <c r="H43" i="1"/>
  <c r="K46" i="1"/>
  <c r="H47" i="1"/>
  <c r="M47" i="1"/>
  <c r="L47" i="1"/>
  <c r="K47" i="1"/>
  <c r="K29" i="1" s="1"/>
  <c r="M29" i="1" s="1"/>
  <c r="J47" i="1"/>
  <c r="J29"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D180" i="1"/>
  <c r="F201" i="1"/>
  <c r="D163" i="1"/>
  <c r="F200" i="1"/>
  <c r="D165" i="1"/>
  <c r="D173" i="1"/>
  <c r="D184" i="1"/>
  <c r="F168" i="1"/>
  <c r="F169" i="1"/>
  <c r="D193" i="1"/>
  <c r="F186" i="1"/>
  <c r="F170" i="1"/>
  <c r="D174" i="1"/>
  <c r="D172" i="1"/>
  <c r="F176" i="1"/>
  <c r="D182" i="1"/>
  <c r="D192" i="1"/>
  <c r="D186" i="1"/>
  <c r="F164" i="1"/>
  <c r="F199" i="1"/>
  <c r="D196" i="1"/>
  <c r="F183" i="1"/>
  <c r="D191" i="1"/>
  <c r="F189" i="1"/>
  <c r="F163" i="1"/>
  <c r="F177" i="1"/>
  <c r="D166" i="1"/>
  <c r="D187" i="1"/>
  <c r="D198" i="1"/>
  <c r="F195" i="1"/>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H44" i="7" l="1"/>
  <c r="H11" i="7"/>
  <c r="P31" i="1"/>
  <c r="F22" i="1"/>
  <c r="B152" i="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<sst xmlns="http://schemas.openxmlformats.org/spreadsheetml/2006/main" count="1734" uniqueCount="576">
  <si>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</si>
  <si>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</si>
  <si>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</si>
  <si>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</si>
  <si>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</si>
  <si>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</si>
  <si>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</si>
  <si>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</si>
  <si>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</si>
  <si>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</si>
  <si>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</si>
  <si>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</si>
  <si>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</si>
  <si>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</si>
  <si>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</si>
  <si>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</si>
  <si>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</si>
  <si>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</si>
  <si>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</si>
  <si>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</si>
  <si>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</si>
  <si>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</si>
  <si>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</si>
  <si>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</si>
  <si>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</si>
  <si>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</si>
  <si>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</si>
  <si>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</si>
  <si>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</si>
  <si>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</si>
  <si>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</si>
  <si>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</si>
  <si>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</si>
  <si>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</si>
  <si>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</si>
  <si>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</si>
  <si>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</si>
  <si>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</si>
  <si>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</si>
  <si>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</si>
  <si>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</si>
  <si>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</si>
  <si>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</si>
  <si>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</si>
  <si>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</si>
  <si>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</si>
  <si>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</si>
  <si>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</si>
  <si>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</si>
  <si>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</si>
  <si>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</si>
  <si>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</si>
  <si>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</si>
  <si>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</si>
  <si>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</si>
  <si>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</si>
  <si>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</si>
  <si>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</si>
  <si>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</si>
  <si>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</si>
  <si>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</si>
  <si>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</si>
  <si>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</si>
  <si>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</si>
  <si>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</si>
  <si>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</si>
  <si>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</si>
  <si>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</si>
  <si>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</si>
  <si>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</si>
  <si>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</si>
  <si>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</si>
  <si>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</si>
  <si>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</si>
  <si>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</si>
  <si>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</si>
  <si>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</si>
  <si>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</si>
  <si>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</si>
  <si>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</si>
  <si>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</si>
  <si>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</si>
  <si>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</si>
  <si>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</si>
  <si>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</si>
  <si>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</si>
  <si>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</si>
  <si>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</si>
  <si>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</si>
  <si>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</si>
  <si>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</si>
  <si>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</si>
  <si>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</si>
  <si>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</si>
  <si>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</si>
  <si>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</si>
  <si>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</si>
  <si>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</si>
  <si>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</si>
  <si>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</si>
  <si>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</si>
  <si>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</si>
  <si>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</si>
  <si>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</si>
  <si>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</si>
  <si>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</si>
  <si>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</si>
  <si>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</si>
  <si>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</si>
  <si>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</si>
  <si>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</si>
  <si>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</si>
  <si>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</si>
  <si>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</si>
  <si>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</si>
  <si>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</si>
  <si>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</si>
  <si>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</si>
  <si>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</si>
  <si>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</si>
  <si>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</si>
  <si>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</si>
  <si>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</si>
  <si>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</si>
  <si>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</si>
  <si>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</si>
  <si>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</si>
  <si>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</si>
  <si>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</si>
  <si>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</si>
  <si>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</si>
  <si>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</si>
  <si>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</si>
  <si>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</si>
  <si>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</si>
  <si>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</si>
  <si>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</si>
  <si>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</si>
  <si>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</si>
  <si>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</si>
  <si>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</si>
  <si>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</si>
  <si>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</si>
  <si>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</si>
  <si>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</si>
  <si>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</si>
  <si>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</si>
  <si>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</si>
  <si>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</si>
  <si>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</si>
  <si>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</si>
  <si>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</si>
  <si>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</si>
  <si>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</si>
  <si>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</si>
  <si>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</si>
  <si>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</si>
  <si>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</si>
  <si>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</si>
  <si>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</si>
  <si>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</si>
  <si>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</si>
  <si>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</si>
  <si>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</si>
  <si>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</si>
  <si>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</si>
  <si>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</si>
  <si>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</si>
  <si>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</si>
  <si>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</si>
  <si>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</si>
  <si>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</si>
  <si>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</si>
  <si>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</si>
  <si>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</si>
  <si>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</si>
  <si>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</si>
  <si>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</si>
  <si>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</si>
  <si>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</si>
  <si>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</si>
  <si>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</si>
  <si>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</si>
  <si>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</si>
  <si>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</si>
  <si>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</si>
  <si>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</si>
  <si>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</si>
  <si>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</si>
  <si>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</si>
  <si>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</si>
  <si>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</si>
  <si>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</si>
  <si>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</si>
  <si>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</si>
  <si>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</si>
  <si>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</si>
  <si>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</si>
  <si>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</si>
  <si>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</si>
  <si>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</si>
  <si>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</si>
  <si>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</si>
  <si>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</si>
  <si>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</si>
  <si>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</si>
  <si>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</si>
  <si>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</si>
  <si>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</si>
  <si>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</si>
  <si>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</si>
  <si>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</si>
  <si>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</si>
  <si>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</si>
  <si>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</si>
  <si>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</si>
  <si>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</si>
  <si>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</si>
  <si>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</si>
  <si>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</si>
  <si>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</si>
  <si>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</si>
  <si>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</si>
  <si>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</si>
  <si>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</si>
  <si>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</si>
  <si>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</si>
  <si>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</si>
  <si>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</si>
  <si>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</si>
  <si>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</si>
  <si>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</si>
  <si>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</si>
  <si>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</si>
  <si>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</si>
  <si>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</si>
  <si>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</si>
  <si>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</si>
  <si>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</si>
  <si>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</si>
  <si>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</si>
  <si>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</si>
  <si>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</si>
  <si>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</si>
  <si>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</si>
  <si>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</si>
  <si>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</si>
  <si>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</si>
  <si>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</si>
  <si>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</si>
  <si>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</si>
  <si>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</si>
  <si>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</si>
  <si>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</si>
  <si>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</si>
  <si>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</si>
  <si>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</si>
  <si>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</si>
  <si>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</si>
  <si>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</si>
  <si>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</si>
  <si>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</si>
  <si>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</si>
  <si>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</si>
  <si>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</si>
  <si>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</si>
  <si>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</si>
  <si>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</si>
  <si>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</si>
  <si>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</si>
  <si>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</si>
  <si>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</si>
  <si>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</si>
  <si>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</si>
  <si>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</si>
  <si>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</si>
  <si>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</si>
  <si>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</si>
  <si>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</si>
  <si>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</si>
  <si>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</si>
  <si>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</si>
  <si>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</si>
  <si>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</si>
  <si>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</si>
  <si>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</si>
  <si>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</si>
  <si>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</si>
  <si>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</si>
  <si>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</si>
  <si>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</si>
  <si>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</si>
  <si>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</si>
  <si>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</si>
  <si>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</si>
  <si>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</si>
  <si>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</si>
  <si>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</si>
  <si>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</si>
  <si>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</si>
  <si>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</si>
  <si>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</si>
  <si>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</si>
  <si>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</si>
  <si>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</si>
  <si>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</si>
  <si>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</si>
  <si>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</si>
  <si>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</si>
  <si>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</si>
  <si>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</si>
  <si>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</si>
  <si>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</si>
  <si>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</si>
  <si>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</si>
  <si>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</si>
  <si>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</si>
  <si>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</si>
  <si>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</si>
  <si>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</si>
  <si>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</si>
  <si>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</si>
  <si>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</si>
  <si>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</si>
  <si>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</si>
  <si>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</si>
  <si>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</si>
  <si>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</si>
  <si>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</si>
  <si>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</si>
  <si>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</si>
  <si>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</si>
  <si>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</si>
  <si>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</si>
  <si>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</si>
  <si>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</si>
  <si>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</si>
  <si>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</si>
  <si>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</si>
  <si>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</si>
  <si>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</si>
  <si>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</si>
  <si>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</si>
  <si>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</si>
  <si>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</si>
  <si>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</si>
  <si>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</si>
  <si>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</si>
  <si>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</si>
  <si>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</si>
  <si>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</si>
  <si>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</si>
  <si>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</si>
  <si>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</si>
  <si>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</si>
  <si>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</si>
  <si>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</si>
  <si>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</si>
  <si>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</si>
  <si>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</si>
  <si>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</si>
  <si>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</si>
  <si>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</si>
  <si>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</si>
  <si>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</si>
  <si>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</si>
  <si>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</si>
  <si>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</si>
  <si>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</si>
  <si>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</si>
  <si>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</si>
  <si>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</si>
  <si>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</si>
  <si>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</si>
  <si>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</si>
  <si>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</si>
  <si>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</si>
  <si>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</si>
  <si>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</si>
  <si>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</si>
  <si>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</si>
  <si>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</si>
  <si>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</si>
  <si>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</si>
  <si>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</si>
  <si>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</si>
  <si>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</si>
  <si>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</si>
  <si>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</si>
  <si>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</si>
  <si>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</si>
  <si>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</si>
  <si>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</si>
  <si>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</si>
  <si>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</si>
  <si>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</si>
  <si>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</si>
  <si>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</si>
  <si>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</si>
  <si>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</si>
  <si>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</si>
  <si>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</si>
  <si>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</si>
  <si>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</si>
  <si>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</si>
  <si>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</si>
  <si>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</si>
  <si>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</si>
  <si>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</si>
  <si>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</si>
  <si>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</si>
  <si>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</si>
  <si>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</si>
  <si>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</si>
  <si>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</si>
  <si>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</si>
  <si>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</si>
  <si>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</si>
  <si>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</si>
  <si>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</si>
  <si>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</si>
  <si>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</si>
  <si>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</si>
  <si>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</si>
  <si>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</si>
  <si>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</si>
  <si>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</si>
  <si>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</si>
  <si>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</si>
  <si>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</si>
  <si>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</si>
  <si>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</si>
  <si>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</si>
  <si>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</si>
  <si>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</si>
  <si>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</si>
  <si>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</si>
  <si>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</si>
  <si>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</si>
  <si>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</si>
  <si>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</si>
  <si>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</si>
  <si>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</si>
  <si>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</si>
  <si>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</si>
  <si>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</si>
  <si>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</si>
  <si>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</si>
  <si>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</si>
  <si>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</si>
  <si>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</si>
  <si>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</si>
  <si>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</si>
  <si>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</si>
  <si>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</si>
  <si>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</si>
  <si>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</si>
  <si>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</si>
  <si>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</si>
  <si>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</si>
  <si>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</si>
  <si>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</si>
  <si>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</si>
  <si>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</si>
  <si>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</si>
  <si>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</si>
  <si>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</si>
  <si>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</si>
  <si>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</si>
  <si>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</si>
  <si>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</si>
  <si>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</si>
  <si>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</si>
  <si>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</si>
  <si>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</si>
  <si>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</si>
  <si>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</si>
  <si>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</si>
  <si>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</si>
  <si>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</si>
  <si>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</si>
  <si>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</si>
  <si>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</si>
  <si>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</si>
  <si>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</si>
  <si>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</si>
  <si>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</si>
  <si>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</si>
  <si>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</si>
  <si>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</si>
  <si>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</si>
  <si>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</si>
  <si>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</si>
  <si>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</si>
  <si>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</si>
  <si>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</si>
  <si>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</si>
  <si>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</si>
  <si>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</si>
  <si>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</si>
  <si>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</si>
  <si>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</si>
  <si>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</si>
  <si>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</si>
  <si>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</si>
  <si>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</si>
  <si>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</si>
  <si>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</si>
  <si>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</si>
  <si>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</si>
  <si>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</si>
  <si>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</si>
  <si>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</si>
  <si>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</si>
  <si>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</si>
  <si>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</si>
  <si>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</si>
  <si>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</si>
  <si>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</si>
  <si>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</si>
  <si>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</si>
  <si>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</si>
  <si>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</si>
  <si>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</si>
  <si>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</si>
  <si>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</si>
  <si>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</si>
  <si>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</si>
  <si>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</si>
  <si>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</si>
  <si>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</si>
  <si>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</si>
  <si>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</si>
  <si>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</si>
  <si>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</si>
  <si>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</si>
  <si>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</si>
  <si>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</si>
  <si>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</si>
  <si>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</si>
  <si>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</si>
  <si>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</si>
  <si>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</si>
  <si>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</si>
  <si>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</si>
  <si>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</si>
  <si>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</si>
  <si>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</si>
  <si>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</si>
  <si>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</si>
  <si>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</si>
  <si>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</si>
  <si>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</si>
  <si>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</si>
  <si>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</si>
  <si>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</si>
  <si>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</si>
  <si>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</si>
  <si>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</si>
  <si>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</si>
  <si>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</si>
  <si>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</si>
  <si>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</si>
  <si>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</si>
  <si>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</si>
  <si>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</si>
  <si>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</si>
  <si>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</si>
  <si>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L'AéroIPSA</t>
  </si>
  <si>
    <t>Conique (droite)</t>
  </si>
  <si>
    <t>Plusieurs diamètres.</t>
  </si>
  <si>
    <t>SP02-Alpha</t>
  </si>
  <si>
    <t>Minifusée</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</si>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</sst>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-546.0129619325063</c:v>
                </c:pt>
                <c:pt idx="1">
                  <c:v>-546</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87.372101895940062</c:v>
                </c:pt>
                <c:pt idx="2">
                  <c:v>87.372101895940062</c:v>
                </c:pt>
                <c:pt idx="3">
                  <c:v>0</c:v>
                </c:pt>
              </c:numCache>
            </c:numRef>
          </c:xVal>
          <c:yVal>
            <c:numRef>
              <c:f>Stabilito!$C$151:$C$154</c:f>
              <c:numCache>
                <c:formatCode>0</c:formatCode>
                <c:ptCount val="4"/>
                <c:pt idx="0">
                  <c:v>-769.02762675440692</c:v>
                </c:pt>
                <c:pt idx="1">
                  <c:v>-769.02762675440692</c:v>
                </c:pt>
                <c:pt idx="2">
                  <c:v>-769.02762675440692</c:v>
                </c:pt>
                <c:pt idx="3">
                  <c:v>-769.02762675440692</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330.66666666666669</c:v>
                </c:pt>
                <c:pt idx="1">
                  <c:v>-330.66666666666669</c:v>
                </c:pt>
              </c:numCache>
            </c:numRef>
          </c:xVal>
          <c:yVal>
            <c:numRef>
              <c:f>Stabilito!$C$168:$C$169</c:f>
              <c:numCache>
                <c:formatCode>0</c:formatCode>
                <c:ptCount val="2"/>
                <c:pt idx="0">
                  <c:v>-1001.92</c:v>
                </c:pt>
                <c:pt idx="1">
                  <c:v>-1001.92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0</c:v>
                </c:pt>
                <c:pt idx="1">
                  <c:v>0</c:v>
                </c:pt>
                <c:pt idx="2">
                  <c:v>0</c:v>
                </c:pt>
                <c:pt idx="3">
                  <c:v>0</c:v>
                </c:pt>
                <c:pt idx="4">
                  <c:v>0</c:v>
                </c:pt>
              </c:numCache>
            </c:numRef>
          </c:xVal>
          <c:yVal>
            <c:numRef>
              <c:f>Stabilito!$C$170:$C$174</c:f>
              <c:numCache>
                <c:formatCode>0</c:formatCode>
                <c:ptCount val="5"/>
                <c:pt idx="0">
                  <c:v>-942</c:v>
                </c:pt>
                <c:pt idx="1">
                  <c:v>-942</c:v>
                </c:pt>
                <c:pt idx="2">
                  <c:v>-942</c:v>
                </c:pt>
                <c:pt idx="3">
                  <c:v>-942</c:v>
                </c:pt>
                <c:pt idx="4">
                  <c:v>-942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-149</c:v>
                </c:pt>
                <c:pt idx="1">
                  <c:v>-95.5</c:v>
                </c:pt>
                <c:pt idx="2">
                  <c:v>-42</c:v>
                </c:pt>
              </c:numCache>
            </c:numRef>
          </c:xVal>
          <c:yVal>
            <c:numRef>
              <c:f>Stabilito!$C$137:$C$139</c:f>
              <c:numCache>
                <c:formatCode>0</c:formatCode>
                <c:ptCount val="3"/>
                <c:pt idx="0">
                  <c:v>-1005.0666666666667</c:v>
                </c:pt>
                <c:pt idx="1">
                  <c:v>-1005.0666666666667</c:v>
                </c:pt>
                <c:pt idx="2">
                  <c:v>-1005.0666666666667</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-182.06666666666666</c:v>
                </c:pt>
                <c:pt idx="1">
                  <c:v>-182.06666666666666</c:v>
                </c:pt>
                <c:pt idx="2">
                  <c:v>-182.06666666666666</c:v>
                </c:pt>
              </c:numCache>
            </c:numRef>
          </c:xVal>
          <c:yVal>
            <c:numRef>
              <c:f>Stabilito!$C$143:$C$145</c:f>
              <c:numCache>
                <c:formatCode>0</c:formatCode>
                <c:ptCount val="3"/>
                <c:pt idx="0">
                  <c:v>-772</c:v>
                </c:pt>
                <c:pt idx="1">
                  <c:v>-832</c:v>
                </c:pt>
                <c:pt idx="2">
                  <c:v>-892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-198.6</c:v>
                </c:pt>
                <c:pt idx="1">
                  <c:v>-198.6</c:v>
                </c:pt>
                <c:pt idx="2">
                  <c:v>-198.6</c:v>
                </c:pt>
              </c:numCache>
            </c:numRef>
          </c:xVal>
          <c:yVal>
            <c:numRef>
              <c:f>Stabilito!$C$146:$C$148</c:f>
              <c:numCache>
                <c:formatCode>0</c:formatCode>
                <c:ptCount val="3"/>
                <c:pt idx="0">
                  <c:v>-892</c:v>
                </c:pt>
                <c:pt idx="1">
                  <c:v>-932</c:v>
                </c:pt>
                <c:pt idx="2">
                  <c:v>-972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198.6</c:v>
                </c:pt>
                <c:pt idx="1">
                  <c:v>198.6</c:v>
                </c:pt>
                <c:pt idx="2">
                  <c:v>198.6</c:v>
                </c:pt>
              </c:numCache>
            </c:numRef>
          </c:xVal>
          <c:yVal>
            <c:numRef>
              <c:f>Stabilito!$C$140:$C$142</c:f>
              <c:numCache>
                <c:formatCode>0</c:formatCode>
                <c:ptCount val="3"/>
                <c:pt idx="0">
                  <c:v>-772</c:v>
                </c:pt>
                <c:pt idx="1">
                  <c:v>-857</c:v>
                </c:pt>
                <c:pt idx="2">
                  <c:v>-942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-198.6</c:v>
                </c:pt>
                <c:pt idx="1">
                  <c:v>-198.6</c:v>
                </c:pt>
                <c:pt idx="2">
                  <c:v>-198.6</c:v>
                </c:pt>
              </c:numCache>
            </c:numRef>
          </c:xVal>
          <c:yVal>
            <c:numRef>
              <c:f>Stabilito!$C$155:$C$157</c:f>
              <c:numCache>
                <c:formatCode>0</c:formatCode>
                <c:ptCount val="3"/>
                <c:pt idx="0">
                  <c:v>-546.00648096625309</c:v>
                </c:pt>
                <c:pt idx="1">
                  <c:v>-657.51705386032995</c:v>
                </c:pt>
                <c:pt idx="2">
                  <c:v>-769.02762675440692</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0.76385000000000003</c:v>
                </c:pt>
                <c:pt idx="2">
                  <c:v>1.5276000000000001</c:v>
                </c:pt>
                <c:pt idx="3">
                  <c:v>2.2913500000000004</c:v>
                </c:pt>
                <c:pt idx="4">
                  <c:v>3.0551000000000004</c:v>
                </c:pt>
                <c:pt idx="5">
                  <c:v>3.8188500000000003</c:v>
                </c:pt>
                <c:pt idx="6">
                  <c:v>4.5826000000000002</c:v>
                </c:pt>
                <c:pt idx="7">
                  <c:v>5.3463500000000002</c:v>
                </c:pt>
                <c:pt idx="8">
                  <c:v>6.1101000000000001</c:v>
                </c:pt>
              </c:numCache>
            </c:numRef>
          </c:xVal>
          <c:yVal>
            <c:numRef>
              <c:f>Abaco!$K$43:$K$51</c:f>
              <c:numCache>
                <c:formatCode>General" m/s"</c:formatCode>
                <c:ptCount val="9"/>
                <c:pt idx="0">
                  <c:v>1.0003435820197859</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84 mm</c:v>
                </c:pt>
              </c:strCache>
            </c:strRef>
          </c:tx>
          <c:xVal>
            <c:numRef>
              <c:f>Abaco!$D$52:$D$60</c:f>
              <c:numCache>
                <c:formatCode>General\ "kg"</c:formatCode>
                <c:ptCount val="9"/>
                <c:pt idx="0">
                  <c:v>1E-4</c:v>
                </c:pt>
                <c:pt idx="1">
                  <c:v>0.76385000000000003</c:v>
                </c:pt>
                <c:pt idx="2">
                  <c:v>1.5276000000000001</c:v>
                </c:pt>
                <c:pt idx="3">
                  <c:v>2.2913500000000004</c:v>
                </c:pt>
                <c:pt idx="4">
                  <c:v>3.0551000000000004</c:v>
                </c:pt>
                <c:pt idx="5">
                  <c:v>3.8188500000000003</c:v>
                </c:pt>
                <c:pt idx="6">
                  <c:v>4.5826000000000002</c:v>
                </c:pt>
                <c:pt idx="7">
                  <c:v>5.3463500000000002</c:v>
                </c:pt>
                <c:pt idx="8">
                  <c:v>6.1101000000000001</c:v>
                </c:pt>
              </c:numCache>
            </c:numRef>
          </c:xVal>
          <c:yVal>
            <c:numRef>
              <c:f>Abaco!$K$52:$K$60</c:f>
              <c:numCache>
                <c:formatCode>General" m/s"</c:formatCode>
                <c:ptCount val="9"/>
                <c:pt idx="0">
                  <c:v>0.50017179242982535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126 mm</c:v>
                </c:pt>
              </c:strCache>
            </c:strRef>
          </c:tx>
          <c:xVal>
            <c:numRef>
              <c:f>Abaco!$D$61:$D$69</c:f>
              <c:numCache>
                <c:formatCode>General\ "kg"</c:formatCode>
                <c:ptCount val="9"/>
                <c:pt idx="0">
                  <c:v>1E-4</c:v>
                </c:pt>
                <c:pt idx="1">
                  <c:v>0.76385000000000003</c:v>
                </c:pt>
                <c:pt idx="2">
                  <c:v>1.5276000000000001</c:v>
                </c:pt>
                <c:pt idx="3">
                  <c:v>2.2913500000000004</c:v>
                </c:pt>
                <c:pt idx="4">
                  <c:v>3.0551000000000004</c:v>
                </c:pt>
                <c:pt idx="5">
                  <c:v>3.8188500000000003</c:v>
                </c:pt>
                <c:pt idx="6">
                  <c:v>4.5826000000000002</c:v>
                </c:pt>
                <c:pt idx="7">
                  <c:v>5.3463500000000002</c:v>
                </c:pt>
                <c:pt idx="8">
                  <c:v>6.1101000000000001</c:v>
                </c:pt>
              </c:numCache>
            </c:numRef>
          </c:xVal>
          <c:yVal>
            <c:numRef>
              <c:f>Abaco!$K$61:$K$69</c:f>
              <c:numCache>
                <c:formatCode>General" m/s"</c:formatCode>
                <c:ptCount val="9"/>
                <c:pt idx="0">
                  <c:v>0.33344786161988355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0.76385000000000003</c:v>
                </c:pt>
                <c:pt idx="2">
                  <c:v>1.5276000000000001</c:v>
                </c:pt>
                <c:pt idx="3">
                  <c:v>2.2913500000000004</c:v>
                </c:pt>
                <c:pt idx="4">
                  <c:v>3.0551000000000004</c:v>
                </c:pt>
                <c:pt idx="5">
                  <c:v>3.8188500000000003</c:v>
                </c:pt>
                <c:pt idx="6">
                  <c:v>4.5826000000000002</c:v>
                </c:pt>
                <c:pt idx="7">
                  <c:v>5.3463500000000002</c:v>
                </c:pt>
                <c:pt idx="8">
                  <c:v>6.1101000000000001</c:v>
                </c:pt>
              </c:numCache>
            </c:numRef>
          </c:xVal>
          <c:yVal>
            <c:numRef>
              <c:f>Abaco!$L$43:$L$51</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84 mm</c:v>
                </c:pt>
              </c:strCache>
            </c:strRef>
          </c:tx>
          <c:xVal>
            <c:numRef>
              <c:f>Abaco!$D$52:$D$60</c:f>
              <c:numCache>
                <c:formatCode>General\ "kg"</c:formatCode>
                <c:ptCount val="9"/>
                <c:pt idx="0">
                  <c:v>1E-4</c:v>
                </c:pt>
                <c:pt idx="1">
                  <c:v>0.76385000000000003</c:v>
                </c:pt>
                <c:pt idx="2">
                  <c:v>1.5276000000000001</c:v>
                </c:pt>
                <c:pt idx="3">
                  <c:v>2.2913500000000004</c:v>
                </c:pt>
                <c:pt idx="4">
                  <c:v>3.0551000000000004</c:v>
                </c:pt>
                <c:pt idx="5">
                  <c:v>3.8188500000000003</c:v>
                </c:pt>
                <c:pt idx="6">
                  <c:v>4.5826000000000002</c:v>
                </c:pt>
                <c:pt idx="7">
                  <c:v>5.3463500000000002</c:v>
                </c:pt>
                <c:pt idx="8">
                  <c:v>6.1101000000000001</c:v>
                </c:pt>
              </c:numCache>
            </c:numRef>
          </c:xVal>
          <c:yVal>
            <c:numRef>
              <c:f>Abaco!$L$52:$L$60</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126 mm</c:v>
                </c:pt>
              </c:strCache>
            </c:strRef>
          </c:tx>
          <c:xVal>
            <c:numRef>
              <c:f>Abaco!$D$61:$D$69</c:f>
              <c:numCache>
                <c:formatCode>General\ "kg"</c:formatCode>
                <c:ptCount val="9"/>
                <c:pt idx="0">
                  <c:v>1E-4</c:v>
                </c:pt>
                <c:pt idx="1">
                  <c:v>0.76385000000000003</c:v>
                </c:pt>
                <c:pt idx="2">
                  <c:v>1.5276000000000001</c:v>
                </c:pt>
                <c:pt idx="3">
                  <c:v>2.2913500000000004</c:v>
                </c:pt>
                <c:pt idx="4">
                  <c:v>3.0551000000000004</c:v>
                </c:pt>
                <c:pt idx="5">
                  <c:v>3.8188500000000003</c:v>
                </c:pt>
                <c:pt idx="6">
                  <c:v>4.5826000000000002</c:v>
                </c:pt>
                <c:pt idx="7">
                  <c:v>5.3463500000000002</c:v>
                </c:pt>
                <c:pt idx="8">
                  <c:v>6.1101000000000001</c:v>
                </c:pt>
              </c:numCache>
            </c:numRef>
          </c:xVal>
          <c:yVal>
            <c:numRef>
              <c:f>Abaco!$L$61:$L$69</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0.76385000000000003</c:v>
                </c:pt>
                <c:pt idx="2">
                  <c:v>1.5276000000000001</c:v>
                </c:pt>
                <c:pt idx="3">
                  <c:v>2.2913500000000004</c:v>
                </c:pt>
                <c:pt idx="4">
                  <c:v>3.0551000000000004</c:v>
                </c:pt>
                <c:pt idx="5">
                  <c:v>3.8188500000000003</c:v>
                </c:pt>
                <c:pt idx="6">
                  <c:v>4.5826000000000002</c:v>
                </c:pt>
                <c:pt idx="7">
                  <c:v>5.3463500000000002</c:v>
                </c:pt>
                <c:pt idx="8">
                  <c:v>6.1101000000000001</c:v>
                </c:pt>
              </c:numCache>
            </c:numRef>
          </c:xVal>
          <c:yVal>
            <c:numRef>
              <c:f>Abaco!$M$43:$M$51</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84 mm</c:v>
                </c:pt>
              </c:strCache>
            </c:strRef>
          </c:tx>
          <c:xVal>
            <c:numRef>
              <c:f>Abaco!$D$52:$D$60</c:f>
              <c:numCache>
                <c:formatCode>General\ "kg"</c:formatCode>
                <c:ptCount val="9"/>
                <c:pt idx="0">
                  <c:v>1E-4</c:v>
                </c:pt>
                <c:pt idx="1">
                  <c:v>0.76385000000000003</c:v>
                </c:pt>
                <c:pt idx="2">
                  <c:v>1.5276000000000001</c:v>
                </c:pt>
                <c:pt idx="3">
                  <c:v>2.2913500000000004</c:v>
                </c:pt>
                <c:pt idx="4">
                  <c:v>3.0551000000000004</c:v>
                </c:pt>
                <c:pt idx="5">
                  <c:v>3.8188500000000003</c:v>
                </c:pt>
                <c:pt idx="6">
                  <c:v>4.5826000000000002</c:v>
                </c:pt>
                <c:pt idx="7">
                  <c:v>5.3463500000000002</c:v>
                </c:pt>
                <c:pt idx="8">
                  <c:v>6.1101000000000001</c:v>
                </c:pt>
              </c:numCache>
            </c:numRef>
          </c:xVal>
          <c:yVal>
            <c:numRef>
              <c:f>Abaco!$M$52:$M$60</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126 mm</c:v>
                </c:pt>
              </c:strCache>
            </c:strRef>
          </c:tx>
          <c:xVal>
            <c:numRef>
              <c:f>Abaco!$D$61:$D$69</c:f>
              <c:numCache>
                <c:formatCode>General\ "kg"</c:formatCode>
                <c:ptCount val="9"/>
                <c:pt idx="0">
                  <c:v>1E-4</c:v>
                </c:pt>
                <c:pt idx="1">
                  <c:v>0.76385000000000003</c:v>
                </c:pt>
                <c:pt idx="2">
                  <c:v>1.5276000000000001</c:v>
                </c:pt>
                <c:pt idx="3">
                  <c:v>2.2913500000000004</c:v>
                </c:pt>
                <c:pt idx="4">
                  <c:v>3.0551000000000004</c:v>
                </c:pt>
                <c:pt idx="5">
                  <c:v>3.8188500000000003</c:v>
                </c:pt>
                <c:pt idx="6">
                  <c:v>4.5826000000000002</c:v>
                </c:pt>
                <c:pt idx="7">
                  <c:v>5.3463500000000002</c:v>
                </c:pt>
                <c:pt idx="8">
                  <c:v>6.1101000000000001</c:v>
                </c:pt>
              </c:numCache>
            </c:numRef>
          </c:xVal>
          <c:yVal>
            <c:numRef>
              <c:f>Abaco!$M$61:$M$69</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4.2857142857142856</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4.4444444444444446</c:v>
                </c:pt>
                <c:pt idx="1">
                  <c:v>7</c:v>
                </c:pt>
              </c:numCache>
            </c:numRef>
          </c:xVal>
          <c:yVal>
            <c:numRef>
              <c:f>Stabilito!$C$197:$C$198</c:f>
              <c:numCache>
                <c:formatCode>General</c:formatCode>
                <c:ptCount val="2"/>
                <c:pt idx="0">
                  <c:v>22.5</c:v>
                </c:pt>
                <c:pt idx="1">
                  <c:v>22.5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3.75</c:v>
                </c:pt>
                <c:pt idx="1">
                  <c:v>3.75</c:v>
                </c:pt>
              </c:numCache>
            </c:numRef>
          </c:xVal>
          <c:yVal>
            <c:numRef>
              <c:f>Stabilito!$C$201:$C$202</c:f>
              <c:numCache>
                <c:formatCode>General</c:formatCode>
                <c:ptCount val="2"/>
                <c:pt idx="0">
                  <c:v>26.666666666666668</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2.6549364859750075</c:v>
                </c:pt>
                <c:pt idx="1">
                  <c:v>2.6549364859750075</c:v>
                </c:pt>
                <c:pt idx="2">
                  <c:v>2.6550907946953206</c:v>
                </c:pt>
                <c:pt idx="3">
                  <c:v>2.6550907946953206</c:v>
                </c:pt>
              </c:numCache>
            </c:numRef>
          </c:xVal>
          <c:yVal>
            <c:numRef>
              <c:f>Stabilito!$C$190:$C$193</c:f>
              <c:numCache>
                <c:formatCode>0.00</c:formatCode>
                <c:ptCount val="4"/>
                <c:pt idx="0">
                  <c:v>15.602161052846441</c:v>
                </c:pt>
                <c:pt idx="1">
                  <c:v>15.602161052846441</c:v>
                </c:pt>
                <c:pt idx="2">
                  <c:v>15.602161052846441</c:v>
                </c:pt>
                <c:pt idx="3">
                  <c:v>15.602161052846441</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2.6550907946953206</c:v>
                </c:pt>
                <c:pt idx="1">
                  <c:v>2.6549364859750075</c:v>
                </c:pt>
              </c:numCache>
            </c:numRef>
          </c:xVal>
          <c:yVal>
            <c:numRef>
              <c:f>Stabilito!$C$193:$C$194</c:f>
              <c:numCache>
                <c:formatCode>0.00</c:formatCode>
                <c:ptCount val="2"/>
                <c:pt idx="0">
                  <c:v>15.602161052846441</c:v>
                </c:pt>
                <c:pt idx="1">
                  <c:v>15.602161052846441</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2.58</c:v>
                </c:pt>
                <c:pt idx="1">
                  <c:v>2.66</c:v>
                </c:pt>
              </c:numCache>
            </c:numRef>
          </c:xVal>
          <c:yVal>
            <c:numRef>
              <c:f>Stabilito!$V$31:$V$32</c:f>
              <c:numCache>
                <c:formatCode>General</c:formatCode>
                <c:ptCount val="2"/>
                <c:pt idx="0">
                  <c:v>15.795999999999999</c:v>
                </c:pt>
                <c:pt idx="1">
                  <c:v>15.795999999999999</c:v>
                </c:pt>
              </c:numCache>
            </c:numRef>
          </c:yVal>
          <c:smooth val="0"/>
          <c:extLst>
            <c:ext xmlns:c16="http://schemas.microsoft.com/office/drawing/2014/chart" uri="{C3380CC4-5D6E-409C-BE32-E72D297353CC}">
              <c16:uniqueId val="{00000000-129D-4A52-8B50-2D37113355A0}"/>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1268.4477109637482</c:v>
                </c:pt>
              </c:numCache>
            </c:numRef>
          </c:xVal>
          <c:yVal>
            <c:numRef>
              <c:f>Trajecto!$C$121</c:f>
              <c:numCache>
                <c:formatCode>0</c:formatCode>
                <c:ptCount val="1"/>
                <c:pt idx="0">
                  <c:v>1268.4477109637482</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128.97041395239197</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160.94487482757282</c:v>
                </c:pt>
                <c:pt idx="109">
                  <c:v>#N/A</c:v>
                </c:pt>
                <c:pt idx="110">
                  <c:v>#N/A</c:v>
                </c:pt>
                <c:pt idx="111">
                  <c:v>#N/A</c:v>
                </c:pt>
                <c:pt idx="112">
                  <c:v>#N/A</c:v>
                </c:pt>
                <c:pt idx="113">
                  <c:v>#N/A</c:v>
                </c:pt>
                <c:pt idx="114">
                  <c:v>#N/A</c:v>
                </c:pt>
                <c:pt idx="115">
                  <c:v>#N/A</c:v>
                </c:pt>
                <c:pt idx="116">
                  <c:v>#N/A</c:v>
                </c:pt>
                <c:pt idx="117">
                  <c:v>#N/A</c:v>
                </c:pt>
                <c:pt idx="118">
                  <c:v>189.90756832654967</c:v>
                </c:pt>
                <c:pt idx="119">
                  <c:v>#N/A</c:v>
                </c:pt>
                <c:pt idx="120">
                  <c:v>#N/A</c:v>
                </c:pt>
                <c:pt idx="121">
                  <c:v>#N/A</c:v>
                </c:pt>
                <c:pt idx="122">
                  <c:v>#N/A</c:v>
                </c:pt>
                <c:pt idx="123">
                  <c:v>#N/A</c:v>
                </c:pt>
                <c:pt idx="124">
                  <c:v>#N/A</c:v>
                </c:pt>
                <c:pt idx="125">
                  <c:v>#N/A</c:v>
                </c:pt>
                <c:pt idx="126">
                  <c:v>#N/A</c:v>
                </c:pt>
                <c:pt idx="127">
                  <c:v>#N/A</c:v>
                </c:pt>
                <c:pt idx="128">
                  <c:v>216.58327468766396</c:v>
                </c:pt>
                <c:pt idx="129">
                  <c:v>#N/A</c:v>
                </c:pt>
                <c:pt idx="130">
                  <c:v>#N/A</c:v>
                </c:pt>
                <c:pt idx="131">
                  <c:v>#N/A</c:v>
                </c:pt>
                <c:pt idx="132">
                  <c:v>#N/A</c:v>
                </c:pt>
                <c:pt idx="133">
                  <c:v>#N/A</c:v>
                </c:pt>
                <c:pt idx="134">
                  <c:v>#N/A</c:v>
                </c:pt>
                <c:pt idx="135">
                  <c:v>#N/A</c:v>
                </c:pt>
                <c:pt idx="136">
                  <c:v>#N/A</c:v>
                </c:pt>
                <c:pt idx="137">
                  <c:v>#N/A</c:v>
                </c:pt>
                <c:pt idx="138">
                  <c:v>241.49109873048357</c:v>
                </c:pt>
                <c:pt idx="139">
                  <c:v>#N/A</c:v>
                </c:pt>
                <c:pt idx="140">
                  <c:v>#N/A</c:v>
                </c:pt>
                <c:pt idx="141">
                  <c:v>#N/A</c:v>
                </c:pt>
                <c:pt idx="142">
                  <c:v>#N/A</c:v>
                </c:pt>
                <c:pt idx="143">
                  <c:v>#N/A</c:v>
                </c:pt>
                <c:pt idx="144">
                  <c:v>#N/A</c:v>
                </c:pt>
                <c:pt idx="145">
                  <c:v>#N/A</c:v>
                </c:pt>
                <c:pt idx="146">
                  <c:v>#N/A</c:v>
                </c:pt>
                <c:pt idx="147">
                  <c:v>#N/A</c:v>
                </c:pt>
                <c:pt idx="148">
                  <c:v>265.01824508070013</c:v>
                </c:pt>
                <c:pt idx="149">
                  <c:v>#N/A</c:v>
                </c:pt>
                <c:pt idx="150">
                  <c:v>#N/A</c:v>
                </c:pt>
                <c:pt idx="151">
                  <c:v>#N/A</c:v>
                </c:pt>
                <c:pt idx="152">
                  <c:v>#N/A</c:v>
                </c:pt>
                <c:pt idx="153">
                  <c:v>#N/A</c:v>
                </c:pt>
                <c:pt idx="154">
                  <c:v>#N/A</c:v>
                </c:pt>
                <c:pt idx="155">
                  <c:v>#N/A</c:v>
                </c:pt>
                <c:pt idx="156">
                  <c:v>#N/A</c:v>
                </c:pt>
                <c:pt idx="157">
                  <c:v>#N/A</c:v>
                </c:pt>
                <c:pt idx="158">
                  <c:v>287.46387434991141</c:v>
                </c:pt>
                <c:pt idx="159">
                  <c:v>#N/A</c:v>
                </c:pt>
                <c:pt idx="160">
                  <c:v>#N/A</c:v>
                </c:pt>
                <c:pt idx="161">
                  <c:v>#N/A</c:v>
                </c:pt>
                <c:pt idx="162">
                  <c:v>#N/A</c:v>
                </c:pt>
                <c:pt idx="163">
                  <c:v>#N/A</c:v>
                </c:pt>
                <c:pt idx="164">
                  <c:v>#N/A</c:v>
                </c:pt>
                <c:pt idx="165">
                  <c:v>#N/A</c:v>
                </c:pt>
                <c:pt idx="166">
                  <c:v>#N/A</c:v>
                </c:pt>
                <c:pt idx="167">
                  <c:v>#N/A</c:v>
                </c:pt>
                <c:pt idx="168">
                  <c:v>309.06583154488067</c:v>
                </c:pt>
                <c:pt idx="169">
                  <c:v>#N/A</c:v>
                </c:pt>
                <c:pt idx="170">
                  <c:v>#N/A</c:v>
                </c:pt>
                <c:pt idx="171">
                  <c:v>#N/A</c:v>
                </c:pt>
                <c:pt idx="172">
                  <c:v>#N/A</c:v>
                </c:pt>
                <c:pt idx="173">
                  <c:v>#N/A</c:v>
                </c:pt>
                <c:pt idx="174">
                  <c:v>#N/A</c:v>
                </c:pt>
                <c:pt idx="175">
                  <c:v>#N/A</c:v>
                </c:pt>
                <c:pt idx="176">
                  <c:v>#N/A</c:v>
                </c:pt>
                <c:pt idx="177">
                  <c:v>#N/A</c:v>
                </c:pt>
                <c:pt idx="178">
                  <c:v>330.01692187538634</c:v>
                </c:pt>
                <c:pt idx="179">
                  <c:v>#N/A</c:v>
                </c:pt>
                <c:pt idx="180">
                  <c:v>#N/A</c:v>
                </c:pt>
                <c:pt idx="181">
                  <c:v>#N/A</c:v>
                </c:pt>
                <c:pt idx="182">
                  <c:v>#N/A</c:v>
                </c:pt>
                <c:pt idx="183">
                  <c:v>#N/A</c:v>
                </c:pt>
                <c:pt idx="184">
                  <c:v>#N/A</c:v>
                </c:pt>
                <c:pt idx="185">
                  <c:v>#N/A</c:v>
                </c:pt>
                <c:pt idx="186">
                  <c:v>#N/A</c:v>
                </c:pt>
                <c:pt idx="187">
                  <c:v>#N/A</c:v>
                </c:pt>
                <c:pt idx="188">
                  <c:v>350.47339043058952</c:v>
                </c:pt>
                <c:pt idx="189">
                  <c:v>#N/A</c:v>
                </c:pt>
                <c:pt idx="190">
                  <c:v>#N/A</c:v>
                </c:pt>
                <c:pt idx="191">
                  <c:v>#N/A</c:v>
                </c:pt>
                <c:pt idx="192">
                  <c:v>#N/A</c:v>
                </c:pt>
                <c:pt idx="193">
                  <c:v>#N/A</c:v>
                </c:pt>
                <c:pt idx="194">
                  <c:v>#N/A</c:v>
                </c:pt>
                <c:pt idx="195">
                  <c:v>#N/A</c:v>
                </c:pt>
                <c:pt idx="196">
                  <c:v>#N/A</c:v>
                </c:pt>
                <c:pt idx="197">
                  <c:v>#N/A</c:v>
                </c:pt>
                <c:pt idx="198">
                  <c:v>370.555033511842</c:v>
                </c:pt>
                <c:pt idx="199">
                  <c:v>#N/A</c:v>
                </c:pt>
                <c:pt idx="200">
                  <c:v>#N/A</c:v>
                </c:pt>
                <c:pt idx="201">
                  <c:v>#N/A</c:v>
                </c:pt>
                <c:pt idx="202">
                  <c:v>#N/A</c:v>
                </c:pt>
                <c:pt idx="203">
                  <c:v>#N/A</c:v>
                </c:pt>
                <c:pt idx="204">
                  <c:v>#N/A</c:v>
                </c:pt>
                <c:pt idx="205">
                  <c:v>#N/A</c:v>
                </c:pt>
                <c:pt idx="206">
                  <c:v>#N/A</c:v>
                </c:pt>
                <c:pt idx="207">
                  <c:v>#N/A</c:v>
                </c:pt>
                <c:pt idx="208">
                  <c:v>390.33434026469496</c:v>
                </c:pt>
                <c:pt idx="209">
                  <c:v>#N/A</c:v>
                </c:pt>
                <c:pt idx="210">
                  <c:v>#N/A</c:v>
                </c:pt>
                <c:pt idx="211">
                  <c:v>#N/A</c:v>
                </c:pt>
                <c:pt idx="212">
                  <c:v>#N/A</c:v>
                </c:pt>
                <c:pt idx="213">
                  <c:v>#N/A</c:v>
                </c:pt>
                <c:pt idx="214">
                  <c:v>#N/A</c:v>
                </c:pt>
                <c:pt idx="215">
                  <c:v>#N/A</c:v>
                </c:pt>
                <c:pt idx="216">
                  <c:v>#N/A</c:v>
                </c:pt>
                <c:pt idx="217">
                  <c:v>#N/A</c:v>
                </c:pt>
                <c:pt idx="218">
                  <c:v>409.82130263135912</c:v>
                </c:pt>
                <c:pt idx="219">
                  <c:v>#N/A</c:v>
                </c:pt>
                <c:pt idx="220">
                  <c:v>#N/A</c:v>
                </c:pt>
                <c:pt idx="221">
                  <c:v>#N/A</c:v>
                </c:pt>
                <c:pt idx="222">
                  <c:v>#N/A</c:v>
                </c:pt>
                <c:pt idx="223">
                  <c:v>#N/A</c:v>
                </c:pt>
                <c:pt idx="224">
                  <c:v>#N/A</c:v>
                </c:pt>
                <c:pt idx="225">
                  <c:v>#N/A</c:v>
                </c:pt>
                <c:pt idx="226">
                  <c:v>#N/A</c:v>
                </c:pt>
                <c:pt idx="227">
                  <c:v>#N/A</c:v>
                </c:pt>
                <c:pt idx="228">
                  <c:v>428.96818298296881</c:v>
                </c:pt>
                <c:pt idx="229">
                  <c:v>#N/A</c:v>
                </c:pt>
                <c:pt idx="230">
                  <c:v>#N/A</c:v>
                </c:pt>
                <c:pt idx="231">
                  <c:v>#N/A</c:v>
                </c:pt>
                <c:pt idx="232">
                  <c:v>#N/A</c:v>
                </c:pt>
                <c:pt idx="233">
                  <c:v>#N/A</c:v>
                </c:pt>
                <c:pt idx="234">
                  <c:v>#N/A</c:v>
                </c:pt>
                <c:pt idx="235">
                  <c:v>#N/A</c:v>
                </c:pt>
                <c:pt idx="236">
                  <c:v>#N/A</c:v>
                </c:pt>
                <c:pt idx="237">
                  <c:v>#N/A</c:v>
                </c:pt>
                <c:pt idx="238">
                  <c:v>447.69538592956218</c:v>
                </c:pt>
                <c:pt idx="239">
                  <c:v>#N/A</c:v>
                </c:pt>
                <c:pt idx="240">
                  <c:v>#N/A</c:v>
                </c:pt>
                <c:pt idx="241">
                  <c:v>#N/A</c:v>
                </c:pt>
                <c:pt idx="242">
                  <c:v>#N/A</c:v>
                </c:pt>
                <c:pt idx="243">
                  <c:v>#N/A</c:v>
                </c:pt>
                <c:pt idx="244">
                  <c:v>#N/A</c:v>
                </c:pt>
                <c:pt idx="245">
                  <c:v>#N/A</c:v>
                </c:pt>
                <c:pt idx="246">
                  <c:v>#N/A</c:v>
                </c:pt>
                <c:pt idx="247">
                  <c:v>#N/A</c:v>
                </c:pt>
                <c:pt idx="248">
                  <c:v>465.91410517879694</c:v>
                </c:pt>
                <c:pt idx="249">
                  <c:v>#N/A</c:v>
                </c:pt>
                <c:pt idx="250">
                  <c:v>#N/A</c:v>
                </c:pt>
                <c:pt idx="251">
                  <c:v>#N/A</c:v>
                </c:pt>
                <c:pt idx="252">
                  <c:v>#N/A</c:v>
                </c:pt>
                <c:pt idx="253">
                  <c:v>#N/A</c:v>
                </c:pt>
                <c:pt idx="254">
                  <c:v>#N/A</c:v>
                </c:pt>
                <c:pt idx="255">
                  <c:v>#N/A</c:v>
                </c:pt>
                <c:pt idx="256">
                  <c:v>#N/A</c:v>
                </c:pt>
                <c:pt idx="257">
                  <c:v>#N/A</c:v>
                </c:pt>
                <c:pt idx="258">
                  <c:v>483.53885985044508</c:v>
                </c:pt>
                <c:pt idx="259">
                  <c:v>#N/A</c:v>
                </c:pt>
                <c:pt idx="260">
                  <c:v>#N/A</c:v>
                </c:pt>
                <c:pt idx="261">
                  <c:v>#N/A</c:v>
                </c:pt>
                <c:pt idx="262">
                  <c:v>#N/A</c:v>
                </c:pt>
                <c:pt idx="263">
                  <c:v>#N/A</c:v>
                </c:pt>
                <c:pt idx="264">
                  <c:v>#N/A</c:v>
                </c:pt>
                <c:pt idx="265">
                  <c:v>#N/A</c:v>
                </c:pt>
                <c:pt idx="266">
                  <c:v>#N/A</c:v>
                </c:pt>
                <c:pt idx="267">
                  <c:v>#N/A</c:v>
                </c:pt>
                <c:pt idx="268">
                  <c:v>500.49392782241262</c:v>
                </c:pt>
                <c:pt idx="269">
                  <c:v>#N/A</c:v>
                </c:pt>
                <c:pt idx="270">
                  <c:v>#N/A</c:v>
                </c:pt>
                <c:pt idx="271">
                  <c:v>#N/A</c:v>
                </c:pt>
                <c:pt idx="272">
                  <c:v>#N/A</c:v>
                </c:pt>
                <c:pt idx="273">
                  <c:v>#N/A</c:v>
                </c:pt>
                <c:pt idx="274">
                  <c:v>#N/A</c:v>
                </c:pt>
                <c:pt idx="275">
                  <c:v>#N/A</c:v>
                </c:pt>
                <c:pt idx="276">
                  <c:v>#N/A</c:v>
                </c:pt>
                <c:pt idx="277">
                  <c:v>#N/A</c:v>
                </c:pt>
                <c:pt idx="278">
                  <c:v>516.71663068455985</c:v>
                </c:pt>
                <c:pt idx="279">
                  <c:v>#N/A</c:v>
                </c:pt>
                <c:pt idx="280">
                  <c:v>#N/A</c:v>
                </c:pt>
                <c:pt idx="281">
                  <c:v>#N/A</c:v>
                </c:pt>
                <c:pt idx="282">
                  <c:v>#N/A</c:v>
                </c:pt>
                <c:pt idx="283">
                  <c:v>#N/A</c:v>
                </c:pt>
                <c:pt idx="284">
                  <c:v>#N/A</c:v>
                </c:pt>
                <c:pt idx="285">
                  <c:v>#N/A</c:v>
                </c:pt>
                <c:pt idx="286">
                  <c:v>#N/A</c:v>
                </c:pt>
                <c:pt idx="287">
                  <c:v>#N/A</c:v>
                </c:pt>
                <c:pt idx="288">
                  <c:v>532.15878168106258</c:v>
                </c:pt>
                <c:pt idx="289">
                  <c:v>#N/A</c:v>
                </c:pt>
                <c:pt idx="290">
                  <c:v>#N/A</c:v>
                </c:pt>
                <c:pt idx="291">
                  <c:v>#N/A</c:v>
                </c:pt>
                <c:pt idx="292">
                  <c:v>#N/A</c:v>
                </c:pt>
                <c:pt idx="293">
                  <c:v>#N/A</c:v>
                </c:pt>
                <c:pt idx="294">
                  <c:v>#N/A</c:v>
                </c:pt>
                <c:pt idx="295">
                  <c:v>#N/A</c:v>
                </c:pt>
                <c:pt idx="296">
                  <c:v>#N/A</c:v>
                </c:pt>
                <c:pt idx="297">
                  <c:v>#N/A</c:v>
                </c:pt>
                <c:pt idx="298">
                  <c:v>546.78691792086545</c:v>
                </c:pt>
                <c:pt idx="299">
                  <c:v>#N/A</c:v>
                </c:pt>
                <c:pt idx="300">
                  <c:v>#N/A</c:v>
                </c:pt>
                <c:pt idx="301">
                  <c:v>#N/A</c:v>
                </c:pt>
                <c:pt idx="302">
                  <c:v>#N/A</c:v>
                </c:pt>
                <c:pt idx="303">
                  <c:v>#N/A</c:v>
                </c:pt>
                <c:pt idx="304">
                  <c:v>#N/A</c:v>
                </c:pt>
                <c:pt idx="305">
                  <c:v>#N/A</c:v>
                </c:pt>
                <c:pt idx="306">
                  <c:v>#N/A</c:v>
                </c:pt>
                <c:pt idx="307">
                  <c:v>#N/A</c:v>
                </c:pt>
                <c:pt idx="308">
                  <c:v>560.58168714176009</c:v>
                </c:pt>
                <c:pt idx="309">
                  <c:v>#N/A</c:v>
                </c:pt>
                <c:pt idx="310">
                  <c:v>#N/A</c:v>
                </c:pt>
                <c:pt idx="311">
                  <c:v>#N/A</c:v>
                </c:pt>
                <c:pt idx="312">
                  <c:v>#N/A</c:v>
                </c:pt>
                <c:pt idx="313">
                  <c:v>#N/A</c:v>
                </c:pt>
                <c:pt idx="314">
                  <c:v>#N/A</c:v>
                </c:pt>
                <c:pt idx="315">
                  <c:v>#N/A</c:v>
                </c:pt>
                <c:pt idx="316">
                  <c:v>#N/A</c:v>
                </c:pt>
                <c:pt idx="317">
                  <c:v>#N/A</c:v>
                </c:pt>
                <c:pt idx="318">
                  <c:v>573.53665979518246</c:v>
                </c:pt>
                <c:pt idx="319">
                  <c:v>#N/A</c:v>
                </c:pt>
                <c:pt idx="320">
                  <c:v>#N/A</c:v>
                </c:pt>
                <c:pt idx="321">
                  <c:v>#N/A</c:v>
                </c:pt>
                <c:pt idx="322">
                  <c:v>#N/A</c:v>
                </c:pt>
                <c:pt idx="323">
                  <c:v>#N/A</c:v>
                </c:pt>
                <c:pt idx="324">
                  <c:v>#N/A</c:v>
                </c:pt>
                <c:pt idx="325">
                  <c:v>#N/A</c:v>
                </c:pt>
                <c:pt idx="326">
                  <c:v>#N/A</c:v>
                </c:pt>
                <c:pt idx="327">
                  <c:v>#N/A</c:v>
                </c:pt>
                <c:pt idx="328">
                  <c:v>585.6567843856692</c:v>
                </c:pt>
                <c:pt idx="329">
                  <c:v>#N/A</c:v>
                </c:pt>
                <c:pt idx="330">
                  <c:v>#N/A</c:v>
                </c:pt>
                <c:pt idx="331">
                  <c:v>#N/A</c:v>
                </c:pt>
                <c:pt idx="332">
                  <c:v>#N/A</c:v>
                </c:pt>
                <c:pt idx="333">
                  <c:v>#N/A</c:v>
                </c:pt>
                <c:pt idx="334">
                  <c:v>#N/A</c:v>
                </c:pt>
                <c:pt idx="335">
                  <c:v>#N/A</c:v>
                </c:pt>
                <c:pt idx="336">
                  <c:v>#N/A</c:v>
                </c:pt>
                <c:pt idx="337">
                  <c:v>#N/A</c:v>
                </c:pt>
                <c:pt idx="338">
                  <c:v>596.95666326922276</c:v>
                </c:pt>
                <c:pt idx="339">
                  <c:v>#N/A</c:v>
                </c:pt>
                <c:pt idx="340">
                  <c:v>#N/A</c:v>
                </c:pt>
                <c:pt idx="341">
                  <c:v>#N/A</c:v>
                </c:pt>
                <c:pt idx="342">
                  <c:v>#N/A</c:v>
                </c:pt>
                <c:pt idx="343">
                  <c:v>#N/A</c:v>
                </c:pt>
                <c:pt idx="344">
                  <c:v>#N/A</c:v>
                </c:pt>
                <c:pt idx="345">
                  <c:v>#N/A</c:v>
                </c:pt>
                <c:pt idx="346">
                  <c:v>#N/A</c:v>
                </c:pt>
                <c:pt idx="347">
                  <c:v>#N/A</c:v>
                </c:pt>
                <c:pt idx="348">
                  <c:v>607.45878801462834</c:v>
                </c:pt>
                <c:pt idx="349">
                  <c:v>#N/A</c:v>
                </c:pt>
                <c:pt idx="350">
                  <c:v>#N/A</c:v>
                </c:pt>
                <c:pt idx="351">
                  <c:v>#N/A</c:v>
                </c:pt>
                <c:pt idx="352">
                  <c:v>#N/A</c:v>
                </c:pt>
                <c:pt idx="353">
                  <c:v>#N/A</c:v>
                </c:pt>
                <c:pt idx="354">
                  <c:v>#N/A</c:v>
                </c:pt>
                <c:pt idx="355">
                  <c:v>#N/A</c:v>
                </c:pt>
                <c:pt idx="356">
                  <c:v>#N/A</c:v>
                </c:pt>
                <c:pt idx="357">
                  <c:v>#N/A</c:v>
                </c:pt>
                <c:pt idx="358">
                  <c:v>617.19183711291316</c:v>
                </c:pt>
                <c:pt idx="359">
                  <c:v>#N/A</c:v>
                </c:pt>
                <c:pt idx="360">
                  <c:v>#N/A</c:v>
                </c:pt>
                <c:pt idx="361">
                  <c:v>#N/A</c:v>
                </c:pt>
                <c:pt idx="362">
                  <c:v>#N/A</c:v>
                </c:pt>
                <c:pt idx="363">
                  <c:v>#N/A</c:v>
                </c:pt>
                <c:pt idx="364">
                  <c:v>#N/A</c:v>
                </c:pt>
                <c:pt idx="365">
                  <c:v>#N/A</c:v>
                </c:pt>
                <c:pt idx="366">
                  <c:v>#N/A</c:v>
                </c:pt>
                <c:pt idx="367">
                  <c:v>#N/A</c:v>
                </c:pt>
                <c:pt idx="368">
                  <c:v>626.18910581327088</c:v>
                </c:pt>
                <c:pt idx="369">
                  <c:v>#N/A</c:v>
                </c:pt>
                <c:pt idx="370">
                  <c:v>#N/A</c:v>
                </c:pt>
                <c:pt idx="371">
                  <c:v>#N/A</c:v>
                </c:pt>
                <c:pt idx="372">
                  <c:v>#N/A</c:v>
                </c:pt>
                <c:pt idx="373">
                  <c:v>#N/A</c:v>
                </c:pt>
                <c:pt idx="374">
                  <c:v>#N/A</c:v>
                </c:pt>
                <c:pt idx="375">
                  <c:v>#N/A</c:v>
                </c:pt>
                <c:pt idx="376">
                  <c:v>#N/A</c:v>
                </c:pt>
                <c:pt idx="377">
                  <c:v>#N/A</c:v>
                </c:pt>
                <c:pt idx="378">
                  <c:v>634.48710971979983</c:v>
                </c:pt>
                <c:pt idx="379">
                  <c:v>#N/A</c:v>
                </c:pt>
                <c:pt idx="380">
                  <c:v>#N/A</c:v>
                </c:pt>
                <c:pt idx="381">
                  <c:v>#N/A</c:v>
                </c:pt>
                <c:pt idx="382">
                  <c:v>#N/A</c:v>
                </c:pt>
                <c:pt idx="383">
                  <c:v>#N/A</c:v>
                </c:pt>
                <c:pt idx="384">
                  <c:v>#N/A</c:v>
                </c:pt>
                <c:pt idx="385">
                  <c:v>#N/A</c:v>
                </c:pt>
                <c:pt idx="386">
                  <c:v>#N/A</c:v>
                </c:pt>
                <c:pt idx="387">
                  <c:v>#N/A</c:v>
                </c:pt>
                <c:pt idx="388">
                  <c:v>642.12438132980992</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498.89473995500487</c:v>
                </c:pt>
                <c:pt idx="2">
                  <c:v>500.61673563299428</c:v>
                </c:pt>
                <c:pt idx="3">
                  <c:v>502.33538054196924</c:v>
                </c:pt>
                <c:pt idx="4">
                  <c:v>504.0506842711784</c:v>
                </c:pt>
                <c:pt idx="5">
                  <c:v>505.76265636117512</c:v>
                </c:pt>
                <c:pt idx="6">
                  <c:v>507.47130630414694</c:v>
                </c:pt>
                <c:pt idx="7">
                  <c:v>509.17664354424198</c:v>
                </c:pt>
                <c:pt idx="8">
                  <c:v>510.87867747789289</c:v>
                </c:pt>
                <c:pt idx="9">
                  <c:v>512.57741745413773</c:v>
                </c:pt>
                <c:pt idx="10">
                  <c:v>514.27287277493826</c:v>
                </c:pt>
                <c:pt idx="11">
                  <c:v>515.96505267987936</c:v>
                </c:pt>
                <c:pt idx="12">
                  <c:v>517.65396633127739</c:v>
                </c:pt>
                <c:pt idx="13">
                  <c:v>519.33962283092615</c:v>
                </c:pt>
                <c:pt idx="14">
                  <c:v>521.02203123641596</c:v>
                </c:pt>
                <c:pt idx="15">
                  <c:v>522.70120056141604</c:v>
                </c:pt>
                <c:pt idx="16">
                  <c:v>524.37713977595467</c:v>
                </c:pt>
                <c:pt idx="17">
                  <c:v>526.04985780669654</c:v>
                </c:pt>
                <c:pt idx="18">
                  <c:v>527.71936353721833</c:v>
                </c:pt>
                <c:pt idx="19">
                  <c:v>529.38566580828206</c:v>
                </c:pt>
                <c:pt idx="20">
                  <c:v>531.04877341810595</c:v>
                </c:pt>
                <c:pt idx="21">
                  <c:v>532.70869513044704</c:v>
                </c:pt>
                <c:pt idx="22">
                  <c:v>534.36543968248247</c:v>
                </c:pt>
                <c:pt idx="23">
                  <c:v>536.01901577686658</c:v>
                </c:pt>
                <c:pt idx="24">
                  <c:v>537.6694320739889</c:v>
                </c:pt>
                <c:pt idx="25">
                  <c:v>539.31669719224601</c:v>
                </c:pt>
                <c:pt idx="26">
                  <c:v>540.96081970831017</c:v>
                </c:pt>
                <c:pt idx="27">
                  <c:v>542.6018081573967</c:v>
                </c:pt>
                <c:pt idx="28">
                  <c:v>544.23967103352857</c:v>
                </c:pt>
                <c:pt idx="29">
                  <c:v>545.87441678979917</c:v>
                </c:pt>
                <c:pt idx="30">
                  <c:v>547.50605383863285</c:v>
                </c:pt>
                <c:pt idx="31">
                  <c:v>549.13459055204351</c:v>
                </c:pt>
                <c:pt idx="32">
                  <c:v>550.76003526189083</c:v>
                </c:pt>
                <c:pt idx="33">
                  <c:v>552.38239626013478</c:v>
                </c:pt>
                <c:pt idx="34">
                  <c:v>554.00168179908792</c:v>
                </c:pt>
                <c:pt idx="35">
                  <c:v>555.61790009166566</c:v>
                </c:pt>
                <c:pt idx="36">
                  <c:v>557.23105931163479</c:v>
                </c:pt>
                <c:pt idx="37">
                  <c:v>558.84116759385972</c:v>
                </c:pt>
                <c:pt idx="38">
                  <c:v>560.44823303454677</c:v>
                </c:pt>
                <c:pt idx="39">
                  <c:v>562.05226369148681</c:v>
                </c:pt>
                <c:pt idx="40">
                  <c:v>563.6532675842958</c:v>
                </c:pt>
                <c:pt idx="41">
                  <c:v>565.25125269465343</c:v>
                </c:pt>
                <c:pt idx="42">
                  <c:v>566.84622696653992</c:v>
                </c:pt>
                <c:pt idx="43">
                  <c:v>568.43819830647078</c:v>
                </c:pt>
                <c:pt idx="44">
                  <c:v>570.02717458373036</c:v>
                </c:pt>
                <c:pt idx="45">
                  <c:v>571.61316363060246</c:v>
                </c:pt>
                <c:pt idx="46">
                  <c:v>573.19617324260014</c:v>
                </c:pt>
                <c:pt idx="47">
                  <c:v>574.77621117869342</c:v>
                </c:pt>
                <c:pt idx="48">
                  <c:v>576.35328516153493</c:v>
                </c:pt>
                <c:pt idx="49">
                  <c:v>577.92740287768402</c:v>
                </c:pt>
                <c:pt idx="50">
                  <c:v>579.49857197782944</c:v>
                </c:pt>
                <c:pt idx="51">
                  <c:v>581.0668000770097</c:v>
                </c:pt>
                <c:pt idx="52">
                  <c:v>582.63209475483188</c:v>
                </c:pt>
                <c:pt idx="53">
                  <c:v>584.19446355568925</c:v>
                </c:pt>
                <c:pt idx="54">
                  <c:v>585.75391398897648</c:v>
                </c:pt>
                <c:pt idx="55">
                  <c:v>587.3104535293038</c:v>
                </c:pt>
                <c:pt idx="56">
                  <c:v>588.86408961670895</c:v>
                </c:pt>
                <c:pt idx="57">
                  <c:v>590.41482965686805</c:v>
                </c:pt>
                <c:pt idx="58">
                  <c:v>591.96268102130443</c:v>
                </c:pt>
                <c:pt idx="59">
                  <c:v>593.50765104759614</c:v>
                </c:pt>
                <c:pt idx="60">
                  <c:v>595.04974703958158</c:v>
                </c:pt>
                <c:pt idx="61">
                  <c:v>596.58897626756402</c:v>
                </c:pt>
                <c:pt idx="62">
                  <c:v>598.1253459685139</c:v>
                </c:pt>
                <c:pt idx="63">
                  <c:v>599.65886334627021</c:v>
                </c:pt>
                <c:pt idx="64">
                  <c:v>601.18953557173995</c:v>
                </c:pt>
                <c:pt idx="65">
                  <c:v>602.71736978309639</c:v>
                </c:pt>
                <c:pt idx="66">
                  <c:v>604.24237308597537</c:v>
                </c:pt>
                <c:pt idx="67">
                  <c:v>605.76455255367068</c:v>
                </c:pt>
                <c:pt idx="68">
                  <c:v>607.28391522732738</c:v>
                </c:pt>
                <c:pt idx="69">
                  <c:v>608.80046811613408</c:v>
                </c:pt>
                <c:pt idx="70">
                  <c:v>610.31421819751381</c:v>
                </c:pt>
                <c:pt idx="71">
                  <c:v>611.82517241731307</c:v>
                </c:pt>
                <c:pt idx="72">
                  <c:v>613.33333768998966</c:v>
                </c:pt>
                <c:pt idx="73">
                  <c:v>614.83872089879912</c:v>
                </c:pt>
                <c:pt idx="74">
                  <c:v>616.34132889597981</c:v>
                </c:pt>
                <c:pt idx="75">
                  <c:v>617.84116850293663</c:v>
                </c:pt>
                <c:pt idx="76">
                  <c:v>619.33824651042323</c:v>
                </c:pt>
                <c:pt idx="77">
                  <c:v>620.83256967872296</c:v>
                </c:pt>
                <c:pt idx="78">
                  <c:v>622.32414473782819</c:v>
                </c:pt>
                <c:pt idx="79">
                  <c:v>623.81297838761895</c:v>
                </c:pt>
                <c:pt idx="80">
                  <c:v>625.29907729803949</c:v>
                </c:pt>
                <c:pt idx="81">
                  <c:v>626.78244810927413</c:v>
                </c:pt>
                <c:pt idx="82">
                  <c:v>628.26309743192132</c:v>
                </c:pt>
                <c:pt idx="83">
                  <c:v>629.74103184716694</c:v>
                </c:pt>
                <c:pt idx="84">
                  <c:v>631.21625790695578</c:v>
                </c:pt>
                <c:pt idx="85">
                  <c:v>632.68878213416201</c:v>
                </c:pt>
                <c:pt idx="86">
                  <c:v>634.15861102275858</c:v>
                </c:pt>
                <c:pt idx="87">
                  <c:v>635.62575103798508</c:v>
                </c:pt>
                <c:pt idx="88">
                  <c:v>637.09020861651436</c:v>
                </c:pt>
                <c:pt idx="89">
                  <c:v>638.55199016661822</c:v>
                </c:pt>
                <c:pt idx="90">
                  <c:v>640.01110206833164</c:v>
                </c:pt>
                <c:pt idx="91">
                  <c:v>641.46755067361573</c:v>
                </c:pt>
                <c:pt idx="92">
                  <c:v>642.92134230652005</c:v>
                </c:pt>
                <c:pt idx="93">
                  <c:v>644.37248326334293</c:v>
                </c:pt>
                <c:pt idx="94">
                  <c:v>645.82097981279128</c:v>
                </c:pt>
                <c:pt idx="95">
                  <c:v>647.26683819613868</c:v>
                </c:pt>
                <c:pt idx="96">
                  <c:v>648.71006462738308</c:v>
                </c:pt>
                <c:pt idx="97">
                  <c:v>650.15066529340243</c:v>
                </c:pt>
                <c:pt idx="98">
                  <c:v>651.58864635411021</c:v>
                </c:pt>
                <c:pt idx="99">
                  <c:v>653.0240139426088</c:v>
                </c:pt>
                <c:pt idx="100">
                  <c:v>654.45677416534261</c:v>
                </c:pt>
                <c:pt idx="101">
                  <c:v>668.64144217344608</c:v>
                </c:pt>
                <c:pt idx="102">
                  <c:v>682.56927686403913</c:v>
                </c:pt>
                <c:pt idx="103">
                  <c:v>696.2461348425378</c:v>
                </c:pt>
                <c:pt idx="104">
                  <c:v>709.67762521215127</c:v>
                </c:pt>
                <c:pt idx="105">
                  <c:v>722.86912309807519</c:v>
                </c:pt>
                <c:pt idx="106">
                  <c:v>735.82578224646829</c:v>
                </c:pt>
                <c:pt idx="107">
                  <c:v>748.55254677336904</c:v>
                </c:pt>
                <c:pt idx="108">
                  <c:v>761.05416213165472</c:v>
                </c:pt>
                <c:pt idx="109">
                  <c:v>773.33518535783526</c:v>
                </c:pt>
                <c:pt idx="110">
                  <c:v>785.39999465482902</c:v>
                </c:pt>
                <c:pt idx="111">
                  <c:v>797.25279836180323</c:v>
                </c:pt>
                <c:pt idx="112">
                  <c:v>808.89764335761549</c:v>
                </c:pt>
                <c:pt idx="113">
                  <c:v>820.33842294030433</c:v>
                </c:pt>
                <c:pt idx="114">
                  <c:v>831.57888422139479</c:v>
                </c:pt>
                <c:pt idx="115">
                  <c:v>842.62263507046293</c:v>
                </c:pt>
                <c:pt idx="116">
                  <c:v>853.47315064240638</c:v>
                </c:pt>
                <c:pt idx="117">
                  <c:v>864.13377951715574</c:v>
                </c:pt>
                <c:pt idx="118">
                  <c:v>874.60774947910602</c:v>
                </c:pt>
                <c:pt idx="119">
                  <c:v>884.89817296132333</c:v>
                </c:pt>
                <c:pt idx="120">
                  <c:v>895.00805217756124</c:v>
                </c:pt>
                <c:pt idx="121">
                  <c:v>904.94028396328554</c:v>
                </c:pt>
                <c:pt idx="122">
                  <c:v>914.69766434523774</c:v>
                </c:pt>
                <c:pt idx="123">
                  <c:v>924.28289285754556</c:v>
                </c:pt>
                <c:pt idx="124">
                  <c:v>933.69857662100276</c:v>
                </c:pt>
                <c:pt idx="125">
                  <c:v>942.94723420087485</c:v>
                </c:pt>
                <c:pt idx="126">
                  <c:v>952.03129925743076</c:v>
                </c:pt>
                <c:pt idx="127">
                  <c:v>960.95312400234263</c:v>
                </c:pt>
                <c:pt idx="128">
                  <c:v>969.71498247312877</c:v>
                </c:pt>
                <c:pt idx="129">
                  <c:v>978.31907363692471</c:v>
                </c:pt>
                <c:pt idx="130">
                  <c:v>986.76752433405591</c:v>
                </c:pt>
                <c:pt idx="131">
                  <c:v>995.06239207113663</c:v>
                </c:pt>
                <c:pt idx="132">
                  <c:v>1003.2056676727326</c:v>
                </c:pt>
                <c:pt idx="133">
                  <c:v>1011.1992777999935</c:v>
                </c:pt>
                <c:pt idx="134">
                  <c:v>1019.0450873440791</c:v>
                </c:pt>
                <c:pt idx="135">
                  <c:v>1026.7449017016679</c:v>
                </c:pt>
                <c:pt idx="136">
                  <c:v>1034.300468939341</c:v>
                </c:pt>
                <c:pt idx="137">
                  <c:v>1041.7134818531799</c:v>
                </c:pt>
                <c:pt idx="138">
                  <c:v>1048.9855799294935</c:v>
                </c:pt>
                <c:pt idx="139">
                  <c:v>1056.1183512122011</c:v>
                </c:pt>
                <c:pt idx="140">
                  <c:v>1063.11333408204</c:v>
                </c:pt>
                <c:pt idx="141">
                  <c:v>1069.9720189524282</c:v>
                </c:pt>
                <c:pt idx="142">
                  <c:v>1076.6958498865094</c:v>
                </c:pt>
                <c:pt idx="143">
                  <c:v>1083.286226139616</c:v>
                </c:pt>
                <c:pt idx="144">
                  <c:v>1089.7445036311262</c:v>
                </c:pt>
                <c:pt idx="145">
                  <c:v>1096.0719963494412</c:v>
                </c:pt>
                <c:pt idx="146">
                  <c:v>1102.2699776935788</c:v>
                </c:pt>
                <c:pt idx="147">
                  <c:v>1108.3396817546748</c:v>
                </c:pt>
                <c:pt idx="148">
                  <c:v>1114.2823045404768</c:v>
                </c:pt>
                <c:pt idx="149">
                  <c:v>1120.0990051457402</c:v>
                </c:pt>
                <c:pt idx="150">
                  <c:v>1125.7909068712615</c:v>
                </c:pt>
                <c:pt idx="151">
                  <c:v>1131.3590982941273</c:v>
                </c:pt>
                <c:pt idx="152">
                  <c:v>1136.8046342916116</c:v>
                </c:pt>
                <c:pt idx="153">
                  <c:v>1142.1285370210157</c:v>
                </c:pt>
                <c:pt idx="154">
                  <c:v>1147.33179685762</c:v>
                </c:pt>
                <c:pt idx="155">
                  <c:v>1152.4153732927984</c:v>
                </c:pt>
                <c:pt idx="156">
                  <c:v>1157.3801957942403</c:v>
                </c:pt>
                <c:pt idx="157">
                  <c:v>1162.227164630119</c:v>
                </c:pt>
                <c:pt idx="158">
                  <c:v>1166.9571516589592</c:v>
                </c:pt>
                <c:pt idx="159">
                  <c:v>1171.5710010868659</c:v>
                </c:pt>
                <c:pt idx="160">
                  <c:v>1176.0695301937014</c:v>
                </c:pt>
                <c:pt idx="161">
                  <c:v>1180.4535300297264</c:v>
                </c:pt>
                <c:pt idx="162">
                  <c:v>1184.723766084152</c:v>
                </c:pt>
                <c:pt idx="163">
                  <c:v>1188.8809789270008</c:v>
                </c:pt>
                <c:pt idx="164">
                  <c:v>1192.9258848256129</c:v>
                </c:pt>
                <c:pt idx="165">
                  <c:v>1196.859176337098</c:v>
                </c:pt>
                <c:pt idx="166">
                  <c:v>1200.681522877989</c:v>
                </c:pt>
                <c:pt idx="167">
                  <c:v>1204.3935712723287</c:v>
                </c:pt>
                <c:pt idx="168">
                  <c:v>1207.9959462793929</c:v>
                </c:pt>
                <c:pt idx="169">
                  <c:v>1211.4892511022372</c:v>
                </c:pt>
                <c:pt idx="170">
                  <c:v>1214.874067878251</c:v>
                </c:pt>
                <c:pt idx="171">
                  <c:v>1218.1509581528985</c:v>
                </c:pt>
                <c:pt idx="172">
                  <c:v>1221.3204633378393</c:v>
                </c:pt>
                <c:pt idx="173">
                  <c:v>1224.3831051546408</c:v>
                </c:pt>
                <c:pt idx="174">
                  <c:v>1227.3393860653252</c:v>
                </c:pt>
                <c:pt idx="175">
                  <c:v>1230.1897896910411</c:v>
                </c:pt>
                <c:pt idx="176">
                  <c:v>1232.9347812202029</c:v>
                </c:pt>
                <c:pt idx="177">
                  <c:v>1235.5748078075158</c:v>
                </c:pt>
                <c:pt idx="178">
                  <c:v>1238.110298965395</c:v>
                </c:pt>
                <c:pt idx="179">
                  <c:v>1240.5416669493904</c:v>
                </c:pt>
                <c:pt idx="180">
                  <c:v>1242.8693071393577</c:v>
                </c:pt>
                <c:pt idx="181">
                  <c:v>1245.0935984182622</c:v>
                </c:pt>
                <c:pt idx="182">
                  <c:v>1247.2149035506723</c:v>
                </c:pt>
                <c:pt idx="183">
                  <c:v>1249.2335695631889</c:v>
                </c:pt>
                <c:pt idx="184">
                  <c:v>1251.1499281292738</c:v>
                </c:pt>
                <c:pt idx="185">
                  <c:v>1252.964295961172</c:v>
                </c:pt>
                <c:pt idx="186">
                  <c:v>1254.6769752118755</c:v>
                </c:pt>
                <c:pt idx="187">
                  <c:v>1256.2882538903443</c:v>
                </c:pt>
                <c:pt idx="188">
                  <c:v>1257.7984062934572</c:v>
                </c:pt>
                <c:pt idx="189">
                  <c:v>1259.2076934584341</c:v>
                </c:pt>
                <c:pt idx="190">
                  <c:v>1260.5163636396896</c:v>
                </c:pt>
                <c:pt idx="191">
                  <c:v>1261.7246528142634</c:v>
                </c:pt>
                <c:pt idx="192">
                  <c:v>1262.83278522006</c:v>
                </c:pt>
                <c:pt idx="193">
                  <c:v>1263.8409739311187</c:v>
                </c:pt>
                <c:pt idx="194">
                  <c:v>1264.7494214739475</c:v>
                </c:pt>
                <c:pt idx="195">
                  <c:v>1265.5583204885788</c:v>
                </c:pt>
                <c:pt idx="196">
                  <c:v>1266.2678544373764</c:v>
                </c:pt>
                <c:pt idx="197">
                  <c:v>1266.8781983637223</c:v>
                </c:pt>
                <c:pt idx="198">
                  <c:v>1267.3895197015129</c:v>
                </c:pt>
                <c:pt idx="199">
                  <c:v>1267.8019791348931</c:v>
                </c:pt>
                <c:pt idx="200">
                  <c:v>1268.115731505909</c:v>
                </c:pt>
                <c:pt idx="201">
                  <c:v>1268.3309267658137</c:v>
                </c:pt>
                <c:pt idx="202">
                  <c:v>1268.4477109637482</c:v>
                </c:pt>
                <c:pt idx="203">
                  <c:v>1268.4662272645628</c:v>
                </c:pt>
                <c:pt idx="204">
                  <c:v>1268.3866169858175</c:v>
                </c:pt>
                <c:pt idx="205">
                  <c:v>1268.2090206426628</c:v>
                </c:pt>
                <c:pt idx="206">
                  <c:v>1267.9335789884663</c:v>
                </c:pt>
                <c:pt idx="207">
                  <c:v>1267.5604340388347</c:v>
                </c:pt>
                <c:pt idx="208">
                  <c:v>1267.0897300670858</c:v>
                </c:pt>
                <c:pt idx="209">
                  <c:v>1266.5216145602094</c:v>
                </c:pt>
                <c:pt idx="210">
                  <c:v>1265.8562391258442</c:v>
                </c:pt>
                <c:pt idx="211">
                  <c:v>1265.0937603426105</c:v>
                </c:pt>
                <c:pt idx="212">
                  <c:v>1264.2343405481402</c:v>
                </c:pt>
                <c:pt idx="213">
                  <c:v>1263.2781485611724</c:v>
                </c:pt>
                <c:pt idx="214">
                  <c:v>1262.2253603359882</c:v>
                </c:pt>
                <c:pt idx="215">
                  <c:v>1261.0761595491479</c:v>
                </c:pt>
                <c:pt idx="216">
                  <c:v>1259.8307381199156</c:v>
                </c:pt>
                <c:pt idx="217">
                  <c:v>1258.4892966668583</c:v>
                </c:pt>
                <c:pt idx="218">
                  <c:v>1257.0520449039143</c:v>
                </c:pt>
                <c:pt idx="219">
                  <c:v>1255.5192019797635</c:v>
                </c:pt>
                <c:pt idx="220">
                  <c:v>1253.8909967646246</c:v>
                </c:pt>
                <c:pt idx="221">
                  <c:v>1252.1676680887063</c:v>
                </c:pt>
                <c:pt idx="222">
                  <c:v>1250.3494649364982</c:v>
                </c:pt>
                <c:pt idx="223">
                  <c:v>1248.436646600936</c:v>
                </c:pt>
                <c:pt idx="224">
                  <c:v>1246.4294828012457</c:v>
                </c:pt>
                <c:pt idx="225">
                  <c:v>1244.3282537680125</c:v>
                </c:pt>
                <c:pt idx="226">
                  <c:v>1242.1332502987214</c:v>
                </c:pt>
                <c:pt idx="227">
                  <c:v>1239.8447737867316</c:v>
                </c:pt>
                <c:pt idx="228">
                  <c:v>1237.4631362263501</c:v>
                </c:pt>
                <c:pt idx="229">
                  <c:v>1234.9886601964026</c:v>
                </c:pt>
                <c:pt idx="230">
                  <c:v>1232.4216788244451</c:v>
                </c:pt>
                <c:pt idx="231">
                  <c:v>1229.7625357335221</c:v>
                </c:pt>
                <c:pt idx="232">
                  <c:v>1227.0115849731751</c:v>
                </c:pt>
                <c:pt idx="233">
                  <c:v>1224.1691909362087</c:v>
                </c:pt>
                <c:pt idx="234">
                  <c:v>1221.235728262559</c:v>
                </c:pt>
                <c:pt idx="235">
                  <c:v>1218.2115817314618</c:v>
                </c:pt>
                <c:pt idx="236">
                  <c:v>1215.0971461429858</c:v>
                </c:pt>
                <c:pt idx="237">
                  <c:v>1211.8928261898832</c:v>
                </c:pt>
                <c:pt idx="238">
                  <c:v>1208.599036320614</c:v>
                </c:pt>
                <c:pt idx="239">
                  <c:v>1205.2162005943092</c:v>
                </c:pt>
                <c:pt idx="240">
                  <c:v>1201.7447525283656</c:v>
                </c:pt>
                <c:pt idx="241">
                  <c:v>1198.1851349393016</c:v>
                </c:pt>
                <c:pt idx="242">
                  <c:v>1194.537799777441</c:v>
                </c:pt>
                <c:pt idx="243">
                  <c:v>1190.8032079559478</c:v>
                </c:pt>
                <c:pt idx="244">
                  <c:v>1186.9818291746899</c:v>
                </c:pt>
                <c:pt idx="245">
                  <c:v>1183.0741417393715</c:v>
                </c:pt>
                <c:pt idx="246">
                  <c:v>1179.0806323763418</c:v>
                </c:pt>
                <c:pt idx="247">
                  <c:v>1175.0017960434604</c:v>
                </c:pt>
                <c:pt idx="248">
                  <c:v>1170.8381357373721</c:v>
                </c:pt>
                <c:pt idx="249">
                  <c:v>1166.5901622975243</c:v>
                </c:pt>
                <c:pt idx="250">
                  <c:v>1162.2583942072388</c:v>
                </c:pt>
                <c:pt idx="251">
                  <c:v>1157.8433573921336</c:v>
                </c:pt>
                <c:pt idx="252">
                  <c:v>1153.3455850161752</c:v>
                </c:pt>
                <c:pt idx="253">
                  <c:v>1148.765617275626</c:v>
                </c:pt>
                <c:pt idx="254">
                  <c:v>1144.1040011911432</c:v>
                </c:pt>
                <c:pt idx="255">
                  <c:v>1139.3612903982685</c:v>
                </c:pt>
                <c:pt idx="256">
                  <c:v>1134.5380449365446</c:v>
                </c:pt>
                <c:pt idx="257">
                  <c:v>1129.6348310374797</c:v>
                </c:pt>
                <c:pt idx="258">
                  <c:v>1124.6522209115749</c:v>
                </c:pt>
                <c:pt idx="259">
                  <c:v>1119.5907925346203</c:v>
                </c:pt>
                <c:pt idx="260">
                  <c:v>1114.4511294334618</c:v>
                </c:pt>
                <c:pt idx="261">
                  <c:v>1109.2338204714274</c:v>
                </c:pt>
                <c:pt idx="262">
                  <c:v>1103.939459633601</c:v>
                </c:pt>
                <c:pt idx="263">
                  <c:v>1098.5686458121213</c:v>
                </c:pt>
                <c:pt idx="264">
                  <c:v>1093.1219825916812</c:v>
                </c:pt>
                <c:pt idx="265">
                  <c:v>1087.6000780353929</c:v>
                </c:pt>
                <c:pt idx="266">
                  <c:v>1082.0035444711821</c:v>
                </c:pt>
                <c:pt idx="267">
                  <c:v>1076.3329982788675</c:v>
                </c:pt>
                <c:pt idx="268">
                  <c:v>1070.5890596780764</c:v>
                </c:pt>
                <c:pt idx="269">
                  <c:v>1064.7723525171427</c:v>
                </c:pt>
                <c:pt idx="270">
                  <c:v>1058.8835040631282</c:v>
                </c:pt>
                <c:pt idx="271">
                  <c:v>1052.9231447931027</c:v>
                </c:pt>
                <c:pt idx="272">
                  <c:v>1046.8919081868153</c:v>
                </c:pt>
                <c:pt idx="273">
                  <c:v>1040.790430520881</c:v>
                </c:pt>
                <c:pt idx="274">
                  <c:v>1034.6193506646057</c:v>
                </c:pt>
                <c:pt idx="275">
                  <c:v>1028.3793098775652</c:v>
                </c:pt>
                <c:pt idx="276">
                  <c:v>1022.0709516090509</c:v>
                </c:pt>
                <c:pt idx="277">
                  <c:v>1015.6949212994889</c:v>
                </c:pt>
                <c:pt idx="278">
                  <c:v>1009.2518661839351</c:v>
                </c:pt>
                <c:pt idx="279">
                  <c:v>1002.7424350977453</c:v>
                </c:pt>
                <c:pt idx="280">
                  <c:v>996.16727828451269</c:v>
                </c:pt>
                <c:pt idx="281">
                  <c:v>989.52704720636245</c:v>
                </c:pt>
                <c:pt idx="282">
                  <c:v>982.82239435668873</c:v>
                </c:pt>
                <c:pt idx="283">
                  <c:v>976.05397307541273</c:v>
                </c:pt>
                <c:pt idx="284">
                  <c:v>969.22243736683924</c:v>
                </c:pt>
                <c:pt idx="285">
                  <c:v>962.32844172018258</c:v>
                </c:pt>
                <c:pt idx="286">
                  <c:v>955.3726409328292</c:v>
                </c:pt>
                <c:pt idx="287">
                  <c:v>948.35568993640061</c:v>
                </c:pt>
                <c:pt idx="288">
                  <c:v>941.27824362567537</c:v>
                </c:pt>
                <c:pt idx="289">
                  <c:v>934.14095669042479</c:v>
                </c:pt>
                <c:pt idx="290">
                  <c:v>926.94448345021351</c:v>
                </c:pt>
                <c:pt idx="291">
                  <c:v>919.68947769221199</c:v>
                </c:pt>
                <c:pt idx="292">
                  <c:v>912.37659251206389</c:v>
                </c:pt>
                <c:pt idx="293">
                  <c:v>905.00648015784736</c:v>
                </c:pt>
                <c:pt idx="294">
                  <c:v>897.57979187716535</c:v>
                </c:pt>
                <c:pt idx="295">
                  <c:v>890.09717776739774</c:v>
                </c:pt>
                <c:pt idx="296">
                  <c:v>882.55928662914221</c:v>
                </c:pt>
                <c:pt idx="297">
                  <c:v>874.96676582286909</c:v>
                </c:pt>
                <c:pt idx="298">
                  <c:v>867.32026112881124</c:v>
                </c:pt>
                <c:pt idx="299">
                  <c:v>859.6204166101063</c:v>
                </c:pt>
                <c:pt idx="300">
                  <c:v>851.86787447920631</c:v>
                </c:pt>
                <c:pt idx="301">
                  <c:v>844.06327496756501</c:v>
                </c:pt>
                <c:pt idx="302">
                  <c:v>836.20725619861219</c:v>
                </c:pt>
                <c:pt idx="303">
                  <c:v>828.30045406401871</c:v>
                </c:pt>
                <c:pt idx="304">
                  <c:v>820.34350210325556</c:v>
                </c:pt>
                <c:pt idx="305">
                  <c:v>812.33703138644466</c:v>
                </c:pt>
                <c:pt idx="306">
                  <c:v>804.28167040049948</c:v>
                </c:pt>
                <c:pt idx="307">
                  <c:v>796.17804493854749</c:v>
                </c:pt>
                <c:pt idx="308">
                  <c:v>788.02677799262722</c:v>
                </c:pt>
                <c:pt idx="309">
                  <c:v>779.82848964964728</c:v>
                </c:pt>
                <c:pt idx="310">
                  <c:v>771.5837969905939</c:v>
                </c:pt>
                <c:pt idx="311">
                  <c:v>763.29331399297121</c:v>
                </c:pt>
                <c:pt idx="312">
                  <c:v>754.95765143645508</c:v>
                </c:pt>
                <c:pt idx="313">
                  <c:v>746.57741681174093</c:v>
                </c:pt>
                <c:pt idx="314">
                  <c:v>738.15321423256239</c:v>
                </c:pt>
                <c:pt idx="315">
                  <c:v>729.68564435085591</c:v>
                </c:pt>
                <c:pt idx="316">
                  <c:v>721.17530427504585</c:v>
                </c:pt>
                <c:pt idx="317">
                  <c:v>712.62278749142092</c:v>
                </c:pt>
                <c:pt idx="318">
                  <c:v>704.02868378857238</c:v>
                </c:pt>
                <c:pt idx="319">
                  <c:v>695.39357918486269</c:v>
                </c:pt>
                <c:pt idx="320">
                  <c:v>686.71805585889103</c:v>
                </c:pt>
                <c:pt idx="321">
                  <c:v>678.00269208292207</c:v>
                </c:pt>
                <c:pt idx="322">
                  <c:v>669.24806215924059</c:v>
                </c:pt>
                <c:pt idx="323">
                  <c:v>660.45473635939675</c:v>
                </c:pt>
                <c:pt idx="324">
                  <c:v>651.62328086630168</c:v>
                </c:pt>
                <c:pt idx="325">
                  <c:v>642.75425771913581</c:v>
                </c:pt>
                <c:pt idx="326">
                  <c:v>633.84822476102784</c:v>
                </c:pt>
                <c:pt idx="327">
                  <c:v>624.90573558946392</c:v>
                </c:pt>
                <c:pt idx="328">
                  <c:v>615.92733950938418</c:v>
                </c:pt>
                <c:pt idx="329">
                  <c:v>606.91358148892368</c:v>
                </c:pt>
                <c:pt idx="330">
                  <c:v>597.86500211775387</c:v>
                </c:pt>
                <c:pt idx="331">
                  <c:v>588.78213756797959</c:v>
                </c:pt>
                <c:pt idx="332">
                  <c:v>579.66551955754687</c:v>
                </c:pt>
                <c:pt idx="333">
                  <c:v>570.51567531611568</c:v>
                </c:pt>
                <c:pt idx="334">
                  <c:v>561.33312755335135</c:v>
                </c:pt>
                <c:pt idx="335">
                  <c:v>552.11839442958797</c:v>
                </c:pt>
                <c:pt idx="336">
                  <c:v>542.87198952881681</c:v>
                </c:pt>
                <c:pt idx="337">
                  <c:v>533.59442183395277</c:v>
                </c:pt>
                <c:pt idx="338">
                  <c:v>524.28619570433091</c:v>
                </c:pt>
                <c:pt idx="339">
                  <c:v>514.94781085538534</c:v>
                </c:pt>
                <c:pt idx="340">
                  <c:v>505.57976234046356</c:v>
                </c:pt>
                <c:pt idx="341">
                  <c:v>496.18254053472685</c:v>
                </c:pt>
                <c:pt idx="342">
                  <c:v>486.75663112108992</c:v>
                </c:pt>
                <c:pt idx="343">
                  <c:v>477.30251507815149</c:v>
                </c:pt>
                <c:pt idx="344">
                  <c:v>467.82066867006796</c:v>
                </c:pt>
                <c:pt idx="345">
                  <c:v>458.31156343832231</c:v>
                </c:pt>
                <c:pt idx="346">
                  <c:v>448.7756661953407</c:v>
                </c:pt>
                <c:pt idx="347">
                  <c:v>439.2134390199094</c:v>
                </c:pt>
                <c:pt idx="348">
                  <c:v>429.62533925434462</c:v>
                </c:pt>
                <c:pt idx="349">
                  <c:v>420.01181950336871</c:v>
                </c:pt>
                <c:pt idx="350">
                  <c:v>410.37332763464536</c:v>
                </c:pt>
                <c:pt idx="351">
                  <c:v>400.71030678092825</c:v>
                </c:pt>
                <c:pt idx="352">
                  <c:v>391.02319534377659</c:v>
                </c:pt>
                <c:pt idx="353">
                  <c:v>381.31242699879232</c:v>
                </c:pt>
                <c:pt idx="354">
                  <c:v>371.57843070233338</c:v>
                </c:pt>
                <c:pt idx="355">
                  <c:v>361.82163069965884</c:v>
                </c:pt>
                <c:pt idx="356">
                  <c:v>352.04244653446119</c:v>
                </c:pt>
                <c:pt idx="357">
                  <c:v>342.24129305974208</c:v>
                </c:pt>
                <c:pt idx="358">
                  <c:v>332.41858044998838</c:v>
                </c:pt>
                <c:pt idx="359">
                  <c:v>322.57471421460559</c:v>
                </c:pt>
                <c:pt idx="360">
                  <c:v>312.71009521256661</c:v>
                </c:pt>
                <c:pt idx="361">
                  <c:v>302.82511966823398</c:v>
                </c:pt>
                <c:pt idx="362">
                  <c:v>292.92017918831471</c:v>
                </c:pt>
                <c:pt idx="363">
                  <c:v>282.9956607799071</c:v>
                </c:pt>
                <c:pt idx="364">
                  <c:v>273.05194686959982</c:v>
                </c:pt>
                <c:pt idx="365">
                  <c:v>263.08941532358369</c:v>
                </c:pt>
                <c:pt idx="366">
                  <c:v>253.10843946873814</c:v>
                </c:pt>
                <c:pt idx="367">
                  <c:v>243.10938811465346</c:v>
                </c:pt>
                <c:pt idx="368">
                  <c:v>233.09262557655245</c:v>
                </c:pt>
                <c:pt idx="369">
                  <c:v>223.05851169907419</c:v>
                </c:pt>
                <c:pt idx="370">
                  <c:v>213.00740188088406</c:v>
                </c:pt>
                <c:pt idx="371">
                  <c:v>202.93964710007472</c:v>
                </c:pt>
                <c:pt idx="372">
                  <c:v>192.85559394032333</c:v>
                </c:pt>
                <c:pt idx="373">
                  <c:v>182.75558461777101</c:v>
                </c:pt>
                <c:pt idx="374">
                  <c:v>172.6399570085911</c:v>
                </c:pt>
                <c:pt idx="375">
                  <c:v>162.50904467721389</c:v>
                </c:pt>
                <c:pt idx="376">
                  <c:v>152.36317690517544</c:v>
                </c:pt>
                <c:pt idx="377">
                  <c:v>142.2026787205595</c:v>
                </c:pt>
                <c:pt idx="378">
                  <c:v>132.02787092800196</c:v>
                </c:pt>
                <c:pt idx="379">
                  <c:v>121.83907013922753</c:v>
                </c:pt>
                <c:pt idx="380">
                  <c:v>111.63658880408991</c:v>
                </c:pt>
                <c:pt idx="381">
                  <c:v>101.42073524208654</c:v>
                </c:pt>
                <c:pt idx="382">
                  <c:v>91.191813674320144</c:v>
                </c:pt>
                <c:pt idx="383">
                  <c:v>80.950124255879928</c:v>
                </c:pt>
                <c:pt idx="384">
                  <c:v>70.695963108615686</c:v>
                </c:pt>
                <c:pt idx="385">
                  <c:v>60.429622354279118</c:v>
                </c:pt>
                <c:pt idx="386">
                  <c:v>50.15139014800701</c:v>
                </c:pt>
                <c:pt idx="387">
                  <c:v>39.861550712121719</c:v>
                </c:pt>
                <c:pt idx="388">
                  <c:v>29.56038437022503</c:v>
                </c:pt>
                <c:pt idx="389">
                  <c:v>19.24816758156209</c:v>
                </c:pt>
                <c:pt idx="390">
                  <c:v>8.9251729756327176</c:v>
                </c:pt>
                <c:pt idx="391">
                  <c:v>-1.4083306129718967</c:v>
                </c:pt>
                <c:pt idx="392">
                  <c:v>-1.4186693093715237</c:v>
                </c:pt>
                <c:pt idx="393">
                  <c:v>-1.4290080158833274</c:v>
                </c:pt>
                <c:pt idx="394">
                  <c:v>-1.4393467325070486</c:v>
                </c:pt>
                <c:pt idx="395">
                  <c:v>-1.4496854592424282</c:v>
                </c:pt>
                <c:pt idx="396">
                  <c:v>-1.4600241960892069</c:v>
                </c:pt>
                <c:pt idx="397">
                  <c:v>-1.4703629430471257</c:v>
                </c:pt>
                <c:pt idx="398">
                  <c:v>-1.4807017001159255</c:v>
                </c:pt>
                <c:pt idx="399">
                  <c:v>-1.4910404672953472</c:v>
                </c:pt>
                <c:pt idx="400">
                  <c:v>-1.5013792445851317</c:v>
                </c:pt>
                <c:pt idx="401">
                  <c:v>-1.5117180319850199</c:v>
                </c:pt>
                <c:pt idx="402">
                  <c:v>-1.5220568294947525</c:v>
                </c:pt>
                <c:pt idx="403">
                  <c:v>-1.5323956371140706</c:v>
                </c:pt>
                <c:pt idx="404">
                  <c:v>-1.5427344548427151</c:v>
                </c:pt>
                <c:pt idx="405">
                  <c:v>-1.5530732826804268</c:v>
                </c:pt>
                <c:pt idx="406">
                  <c:v>-1.5634121206269467</c:v>
                </c:pt>
                <c:pt idx="407">
                  <c:v>-1.5737509686820157</c:v>
                </c:pt>
                <c:pt idx="408">
                  <c:v>-1.5840898268453747</c:v>
                </c:pt>
                <c:pt idx="409">
                  <c:v>-1.5944286951167648</c:v>
                </c:pt>
                <c:pt idx="410">
                  <c:v>-1.6047675734959266</c:v>
                </c:pt>
                <c:pt idx="411">
                  <c:v>-1.6151064619826012</c:v>
                </c:pt>
                <c:pt idx="412">
                  <c:v>-1.6254453605765298</c:v>
                </c:pt>
                <c:pt idx="413">
                  <c:v>-1.6357842692774529</c:v>
                </c:pt>
                <c:pt idx="414">
                  <c:v>-1.6461231880851117</c:v>
                </c:pt>
                <c:pt idx="415">
                  <c:v>-1.6564621169992471</c:v>
                </c:pt>
                <c:pt idx="416">
                  <c:v>-1.6668010560195998</c:v>
                </c:pt>
                <c:pt idx="417">
                  <c:v>-1.6771400051459111</c:v>
                </c:pt>
                <c:pt idx="418">
                  <c:v>-1.687478964377922</c:v>
                </c:pt>
                <c:pt idx="419">
                  <c:v>-1.6978179337153732</c:v>
                </c:pt>
                <c:pt idx="420">
                  <c:v>-1.7081569131580057</c:v>
                </c:pt>
                <c:pt idx="421">
                  <c:v>-1.7184959027055606</c:v>
                </c:pt>
                <c:pt idx="422">
                  <c:v>-1.7288349023577787</c:v>
                </c:pt>
                <c:pt idx="423">
                  <c:v>-1.7391739121144012</c:v>
                </c:pt>
                <c:pt idx="424">
                  <c:v>-1.749512931975169</c:v>
                </c:pt>
                <c:pt idx="425">
                  <c:v>-1.759851961939823</c:v>
                </c:pt>
                <c:pt idx="426">
                  <c:v>-1.7701910020081042</c:v>
                </c:pt>
                <c:pt idx="427">
                  <c:v>-1.7805300521797536</c:v>
                </c:pt>
                <c:pt idx="428">
                  <c:v>-1.7908691124545122</c:v>
                </c:pt>
                <c:pt idx="429">
                  <c:v>-1.8012081828321209</c:v>
                </c:pt>
                <c:pt idx="430">
                  <c:v>-1.8115472633123209</c:v>
                </c:pt>
                <c:pt idx="431">
                  <c:v>-1.8218863538948531</c:v>
                </c:pt>
                <c:pt idx="432">
                  <c:v>-1.8322254545794585</c:v>
                </c:pt>
                <c:pt idx="433">
                  <c:v>-1.8425645653658782</c:v>
                </c:pt>
                <c:pt idx="434">
                  <c:v>-1.852903686253853</c:v>
                </c:pt>
                <c:pt idx="435">
                  <c:v>-1.8632428172431241</c:v>
                </c:pt>
                <c:pt idx="436">
                  <c:v>-1.8735819583334326</c:v>
                </c:pt>
                <c:pt idx="437">
                  <c:v>-1.8839211095245192</c:v>
                </c:pt>
                <c:pt idx="438">
                  <c:v>-1.8942602708161254</c:v>
                </c:pt>
                <c:pt idx="439">
                  <c:v>-1.9045994422079917</c:v>
                </c:pt>
                <c:pt idx="440">
                  <c:v>-1.9149386236998596</c:v>
                </c:pt>
                <c:pt idx="441">
                  <c:v>-1.9252778152914698</c:v>
                </c:pt>
                <c:pt idx="442">
                  <c:v>-1.9356170169825635</c:v>
                </c:pt>
                <c:pt idx="443">
                  <c:v>-1.9459562287728818</c:v>
                </c:pt>
                <c:pt idx="444">
                  <c:v>-1.9562954506621657</c:v>
                </c:pt>
                <c:pt idx="445">
                  <c:v>-1.9666346826501564</c:v>
                </c:pt>
                <c:pt idx="446">
                  <c:v>-1.9769739247365947</c:v>
                </c:pt>
                <c:pt idx="447">
                  <c:v>-1.9873131769212218</c:v>
                </c:pt>
                <c:pt idx="448">
                  <c:v>-1.9976524392037787</c:v>
                </c:pt>
                <c:pt idx="449">
                  <c:v>-2.0079917115840065</c:v>
                </c:pt>
                <c:pt idx="450">
                  <c:v>-2.0183309940616465</c:v>
                </c:pt>
                <c:pt idx="451">
                  <c:v>-2.0286702866364394</c:v>
                </c:pt>
                <c:pt idx="452">
                  <c:v>-2.0390095893081264</c:v>
                </c:pt>
                <c:pt idx="453">
                  <c:v>-2.0493489020764488</c:v>
                </c:pt>
                <c:pt idx="454">
                  <c:v>-2.0596882249411474</c:v>
                </c:pt>
                <c:pt idx="455">
                  <c:v>-2.0700275579019634</c:v>
                </c:pt>
                <c:pt idx="456">
                  <c:v>-2.0803669009586381</c:v>
                </c:pt>
                <c:pt idx="457">
                  <c:v>-2.0907062541109123</c:v>
                </c:pt>
                <c:pt idx="458">
                  <c:v>-2.101045617358527</c:v>
                </c:pt>
                <c:pt idx="459">
                  <c:v>-2.1113849907012239</c:v>
                </c:pt>
                <c:pt idx="460">
                  <c:v>-2.1217243741387435</c:v>
                </c:pt>
                <c:pt idx="461">
                  <c:v>-2.1320637676708269</c:v>
                </c:pt>
                <c:pt idx="462">
                  <c:v>-2.1424031712972158</c:v>
                </c:pt>
                <c:pt idx="463">
                  <c:v>-2.1527425850176507</c:v>
                </c:pt>
                <c:pt idx="464">
                  <c:v>-2.1630820088318732</c:v>
                </c:pt>
                <c:pt idx="465">
                  <c:v>-2.1734214427396243</c:v>
                </c:pt>
                <c:pt idx="466">
                  <c:v>-2.1837608867406448</c:v>
                </c:pt>
                <c:pt idx="467">
                  <c:v>-2.1941003408346762</c:v>
                </c:pt>
                <c:pt idx="468">
                  <c:v>-2.2044398050214595</c:v>
                </c:pt>
                <c:pt idx="469">
                  <c:v>-2.2147792793007359</c:v>
                </c:pt>
                <c:pt idx="470">
                  <c:v>-2.2251187636722465</c:v>
                </c:pt>
                <c:pt idx="471">
                  <c:v>-2.2354582581357327</c:v>
                </c:pt>
                <c:pt idx="472">
                  <c:v>-2.2457977626909353</c:v>
                </c:pt>
                <c:pt idx="473">
                  <c:v>-2.2561372773375958</c:v>
                </c:pt>
                <c:pt idx="474">
                  <c:v>-2.2664768020754549</c:v>
                </c:pt>
                <c:pt idx="475">
                  <c:v>-2.276816336904254</c:v>
                </c:pt>
                <c:pt idx="476">
                  <c:v>-2.2871558818237343</c:v>
                </c:pt>
                <c:pt idx="477">
                  <c:v>-2.2974954368336369</c:v>
                </c:pt>
                <c:pt idx="478">
                  <c:v>-2.3078350019337033</c:v>
                </c:pt>
                <c:pt idx="479">
                  <c:v>-2.3181745771236741</c:v>
                </c:pt>
                <c:pt idx="480">
                  <c:v>-2.328514162403291</c:v>
                </c:pt>
                <c:pt idx="481">
                  <c:v>-2.338853757772295</c:v>
                </c:pt>
                <c:pt idx="482">
                  <c:v>-2.3491933632304272</c:v>
                </c:pt>
                <c:pt idx="483">
                  <c:v>-2.3595329787774291</c:v>
                </c:pt>
                <c:pt idx="484">
                  <c:v>-2.3698726044130414</c:v>
                </c:pt>
                <c:pt idx="485">
                  <c:v>-2.3802122401370056</c:v>
                </c:pt>
                <c:pt idx="486">
                  <c:v>-2.3905518859490629</c:v>
                </c:pt>
                <c:pt idx="487">
                  <c:v>-2.4008915418489547</c:v>
                </c:pt>
                <c:pt idx="488">
                  <c:v>-2.4112312078364218</c:v>
                </c:pt>
                <c:pt idx="489">
                  <c:v>-2.4215708839112056</c:v>
                </c:pt>
                <c:pt idx="490">
                  <c:v>-2.4319105700730472</c:v>
                </c:pt>
                <c:pt idx="491">
                  <c:v>-2.4422502663216883</c:v>
                </c:pt>
                <c:pt idx="492">
                  <c:v>-2.4525899726568694</c:v>
                </c:pt>
                <c:pt idx="493">
                  <c:v>-2.4629296890783321</c:v>
                </c:pt>
                <c:pt idx="494">
                  <c:v>-2.4732694155858179</c:v>
                </c:pt>
                <c:pt idx="495">
                  <c:v>-2.483609152179068</c:v>
                </c:pt>
                <c:pt idx="496">
                  <c:v>-2.4939488988578233</c:v>
                </c:pt>
                <c:pt idx="497">
                  <c:v>-2.5042886556218251</c:v>
                </c:pt>
                <c:pt idx="498">
                  <c:v>-2.5146284224708149</c:v>
                </c:pt>
                <c:pt idx="499">
                  <c:v>-2.5249681994045337</c:v>
                </c:pt>
                <c:pt idx="500">
                  <c:v>-2.5353079864227226</c:v>
                </c:pt>
                <c:pt idx="501">
                  <c:v>-2.5456477835251232</c:v>
                </c:pt>
                <c:pt idx="502">
                  <c:v>-2.5559875907114766</c:v>
                </c:pt>
                <c:pt idx="503">
                  <c:v>-2.5663274079815244</c:v>
                </c:pt>
                <c:pt idx="504">
                  <c:v>-2.5766672353350071</c:v>
                </c:pt>
                <c:pt idx="505">
                  <c:v>-2.5870070727716667</c:v>
                </c:pt>
                <c:pt idx="506">
                  <c:v>-2.5973469202912445</c:v>
                </c:pt>
                <c:pt idx="507">
                  <c:v>-2.6076867778934814</c:v>
                </c:pt>
                <c:pt idx="508">
                  <c:v>-2.6180266455781185</c:v>
                </c:pt>
                <c:pt idx="509">
                  <c:v>-2.6283665233448974</c:v>
                </c:pt>
                <c:pt idx="510">
                  <c:v>-2.6387064111935596</c:v>
                </c:pt>
                <c:pt idx="511">
                  <c:v>-2.6490463091238463</c:v>
                </c:pt>
                <c:pt idx="512">
                  <c:v>-2.6593862171354985</c:v>
                </c:pt>
                <c:pt idx="513">
                  <c:v>-2.6697261352282577</c:v>
                </c:pt>
                <c:pt idx="514">
                  <c:v>-2.6800660634018652</c:v>
                </c:pt>
                <c:pt idx="515">
                  <c:v>-2.6904060016560623</c:v>
                </c:pt>
                <c:pt idx="516">
                  <c:v>-2.7007459499905901</c:v>
                </c:pt>
                <c:pt idx="517">
                  <c:v>-2.7110859084051904</c:v>
                </c:pt>
                <c:pt idx="518">
                  <c:v>-2.721425876899604</c:v>
                </c:pt>
                <c:pt idx="519">
                  <c:v>-2.7317658554735726</c:v>
                </c:pt>
                <c:pt idx="520">
                  <c:v>-2.7421058441268378</c:v>
                </c:pt>
                <c:pt idx="521">
                  <c:v>-2.7524458428591401</c:v>
                </c:pt>
                <c:pt idx="522">
                  <c:v>-2.7627858516702215</c:v>
                </c:pt>
                <c:pt idx="523">
                  <c:v>-2.7731258705598232</c:v>
                </c:pt>
                <c:pt idx="524">
                  <c:v>-2.7834658995276862</c:v>
                </c:pt>
                <c:pt idx="525">
                  <c:v>-2.7938059385735521</c:v>
                </c:pt>
                <c:pt idx="526">
                  <c:v>-2.8041459876971624</c:v>
                </c:pt>
                <c:pt idx="527">
                  <c:v>-2.8144860468982582</c:v>
                </c:pt>
                <c:pt idx="528">
                  <c:v>-2.8248261161765811</c:v>
                </c:pt>
                <c:pt idx="529">
                  <c:v>-2.8351661955318725</c:v>
                </c:pt>
                <c:pt idx="530">
                  <c:v>-2.8455062849638737</c:v>
                </c:pt>
                <c:pt idx="531">
                  <c:v>-2.8558463844723256</c:v>
                </c:pt>
                <c:pt idx="532">
                  <c:v>-2.8661864940569703</c:v>
                </c:pt>
                <c:pt idx="533">
                  <c:v>-2.8765266137175485</c:v>
                </c:pt>
                <c:pt idx="534">
                  <c:v>-2.886866743453802</c:v>
                </c:pt>
                <c:pt idx="535">
                  <c:v>-2.897206883265472</c:v>
                </c:pt>
                <c:pt idx="536">
                  <c:v>-2.9075470331523001</c:v>
                </c:pt>
                <c:pt idx="537">
                  <c:v>-2.9178871931140278</c:v>
                </c:pt>
                <c:pt idx="538">
                  <c:v>-2.9282273631503961</c:v>
                </c:pt>
                <c:pt idx="539">
                  <c:v>-2.9385675432611467</c:v>
                </c:pt>
                <c:pt idx="540">
                  <c:v>-2.9489077334460205</c:v>
                </c:pt>
                <c:pt idx="541">
                  <c:v>-2.9592479337047592</c:v>
                </c:pt>
                <c:pt idx="542">
                  <c:v>-2.9695881440371044</c:v>
                </c:pt>
                <c:pt idx="543">
                  <c:v>-2.9799283644427974</c:v>
                </c:pt>
                <c:pt idx="544">
                  <c:v>-2.9902685949215795</c:v>
                </c:pt>
                <c:pt idx="545">
                  <c:v>-3.0006088354731926</c:v>
                </c:pt>
                <c:pt idx="546">
                  <c:v>-3.0109490860973773</c:v>
                </c:pt>
                <c:pt idx="547">
                  <c:v>-3.0212893467938757</c:v>
                </c:pt>
                <c:pt idx="548">
                  <c:v>-3.0316296175624289</c:v>
                </c:pt>
                <c:pt idx="549">
                  <c:v>-3.0419698984027788</c:v>
                </c:pt>
                <c:pt idx="550">
                  <c:v>-3.052310189314666</c:v>
                </c:pt>
                <c:pt idx="551">
                  <c:v>-3.0626504902978327</c:v>
                </c:pt>
                <c:pt idx="552">
                  <c:v>-3.0729908013520202</c:v>
                </c:pt>
                <c:pt idx="553">
                  <c:v>-3.0833311224769697</c:v>
                </c:pt>
                <c:pt idx="554">
                  <c:v>-3.0936714536724228</c:v>
                </c:pt>
                <c:pt idx="555">
                  <c:v>-3.104011794938121</c:v>
                </c:pt>
                <c:pt idx="556">
                  <c:v>-3.1143521462738053</c:v>
                </c:pt>
                <c:pt idx="557">
                  <c:v>-3.1246925076792178</c:v>
                </c:pt>
                <c:pt idx="558">
                  <c:v>-3.1350328791540996</c:v>
                </c:pt>
                <c:pt idx="559">
                  <c:v>-3.1453732606981926</c:v>
                </c:pt>
                <c:pt idx="560">
                  <c:v>-3.1557136523112379</c:v>
                </c:pt>
                <c:pt idx="561">
                  <c:v>-3.1660540539929771</c:v>
                </c:pt>
                <c:pt idx="562">
                  <c:v>-3.1763944657431513</c:v>
                </c:pt>
                <c:pt idx="563">
                  <c:v>-3.1867348875615025</c:v>
                </c:pt>
                <c:pt idx="564">
                  <c:v>-3.1970753194477721</c:v>
                </c:pt>
                <c:pt idx="565">
                  <c:v>-3.2074157614017014</c:v>
                </c:pt>
                <c:pt idx="566">
                  <c:v>-3.2177562134230318</c:v>
                </c:pt>
                <c:pt idx="567">
                  <c:v>-3.2280966755115053</c:v>
                </c:pt>
                <c:pt idx="568">
                  <c:v>-3.238437147666863</c:v>
                </c:pt>
                <c:pt idx="569">
                  <c:v>-3.2487776298888464</c:v>
                </c:pt>
                <c:pt idx="570">
                  <c:v>-3.2591181221771972</c:v>
                </c:pt>
                <c:pt idx="571">
                  <c:v>-3.2694586245316568</c:v>
                </c:pt>
                <c:pt idx="572">
                  <c:v>-3.2797991369519668</c:v>
                </c:pt>
                <c:pt idx="573">
                  <c:v>-3.2901396594378687</c:v>
                </c:pt>
                <c:pt idx="574">
                  <c:v>-3.300480191989104</c:v>
                </c:pt>
                <c:pt idx="575">
                  <c:v>-3.3108207346054139</c:v>
                </c:pt>
                <c:pt idx="576">
                  <c:v>-3.3211612872865404</c:v>
                </c:pt>
                <c:pt idx="577">
                  <c:v>-3.3315018500322249</c:v>
                </c:pt>
                <c:pt idx="578">
                  <c:v>-3.341842422842209</c:v>
                </c:pt>
                <c:pt idx="579">
                  <c:v>-3.3521830057162343</c:v>
                </c:pt>
                <c:pt idx="580">
                  <c:v>-3.3625235986540418</c:v>
                </c:pt>
                <c:pt idx="581">
                  <c:v>-3.3728642016553736</c:v>
                </c:pt>
                <c:pt idx="582">
                  <c:v>-3.3832048147199711</c:v>
                </c:pt>
                <c:pt idx="583">
                  <c:v>-3.393545437847576</c:v>
                </c:pt>
                <c:pt idx="584">
                  <c:v>-3.4038860710379297</c:v>
                </c:pt>
                <c:pt idx="585">
                  <c:v>-3.4142267142907738</c:v>
                </c:pt>
                <c:pt idx="586">
                  <c:v>-3.4245673676058499</c:v>
                </c:pt>
                <c:pt idx="587">
                  <c:v>-3.4349080309828994</c:v>
                </c:pt>
                <c:pt idx="588">
                  <c:v>-3.4452487044216644</c:v>
                </c:pt>
                <c:pt idx="589">
                  <c:v>-3.455589387921886</c:v>
                </c:pt>
                <c:pt idx="590">
                  <c:v>-3.4659300814833061</c:v>
                </c:pt>
                <c:pt idx="591">
                  <c:v>-3.4762707851056658</c:v>
                </c:pt>
                <c:pt idx="592">
                  <c:v>-3.4866114987887071</c:v>
                </c:pt>
                <c:pt idx="593">
                  <c:v>-3.4969522225321716</c:v>
                </c:pt>
                <c:pt idx="594">
                  <c:v>-3.5072929563358008</c:v>
                </c:pt>
                <c:pt idx="595">
                  <c:v>-3.5176337001993363</c:v>
                </c:pt>
                <c:pt idx="596">
                  <c:v>-3.5279744541225195</c:v>
                </c:pt>
                <c:pt idx="597">
                  <c:v>-3.5383152181050921</c:v>
                </c:pt>
                <c:pt idx="598">
                  <c:v>-3.5486559921467959</c:v>
                </c:pt>
                <c:pt idx="599">
                  <c:v>-3.5589967762473722</c:v>
                </c:pt>
                <c:pt idx="600">
                  <c:v>-3.5693375704065629</c:v>
                </c:pt>
                <c:pt idx="601">
                  <c:v>-3.5796783746241094</c:v>
                </c:pt>
                <c:pt idx="602">
                  <c:v>-3.5900191888997539</c:v>
                </c:pt>
                <c:pt idx="603">
                  <c:v>-3.6003600132332374</c:v>
                </c:pt>
                <c:pt idx="604">
                  <c:v>-3.6107008476243019</c:v>
                </c:pt>
                <c:pt idx="605">
                  <c:v>-3.6210416920726889</c:v>
                </c:pt>
                <c:pt idx="606">
                  <c:v>-3.63138254657814</c:v>
                </c:pt>
                <c:pt idx="607">
                  <c:v>-3.6417234111403967</c:v>
                </c:pt>
                <c:pt idx="608">
                  <c:v>-3.6520642857592009</c:v>
                </c:pt>
                <c:pt idx="609">
                  <c:v>-3.6624051704342944</c:v>
                </c:pt>
                <c:pt idx="610">
                  <c:v>-3.6727460651654185</c:v>
                </c:pt>
                <c:pt idx="611">
                  <c:v>-3.6830869699523148</c:v>
                </c:pt>
                <c:pt idx="612">
                  <c:v>-3.6934278847947253</c:v>
                </c:pt>
                <c:pt idx="613">
                  <c:v>-3.7037688096923915</c:v>
                </c:pt>
                <c:pt idx="614">
                  <c:v>-3.7141097446450551</c:v>
                </c:pt>
                <c:pt idx="615">
                  <c:v>-3.7244506896524578</c:v>
                </c:pt>
                <c:pt idx="616">
                  <c:v>-3.7347916447143414</c:v>
                </c:pt>
                <c:pt idx="617">
                  <c:v>-3.7451326098304474</c:v>
                </c:pt>
                <c:pt idx="618">
                  <c:v>-3.7554735850005176</c:v>
                </c:pt>
                <c:pt idx="619">
                  <c:v>-3.7658145702242938</c:v>
                </c:pt>
                <c:pt idx="620">
                  <c:v>-3.7761555655015173</c:v>
                </c:pt>
                <c:pt idx="621">
                  <c:v>-3.7864965708319298</c:v>
                </c:pt>
                <c:pt idx="622">
                  <c:v>-3.7968375862152732</c:v>
                </c:pt>
                <c:pt idx="623">
                  <c:v>-3.8071786116512896</c:v>
                </c:pt>
                <c:pt idx="624">
                  <c:v>-3.8175196471397199</c:v>
                </c:pt>
                <c:pt idx="625">
                  <c:v>-3.8278606926803067</c:v>
                </c:pt>
                <c:pt idx="626">
                  <c:v>-3.838201748272791</c:v>
                </c:pt>
                <c:pt idx="627">
                  <c:v>-3.8485428139169149</c:v>
                </c:pt>
                <c:pt idx="628">
                  <c:v>-3.8588838896124198</c:v>
                </c:pt>
                <c:pt idx="629">
                  <c:v>-3.8692249753590477</c:v>
                </c:pt>
                <c:pt idx="630">
                  <c:v>-3.8795660711565403</c:v>
                </c:pt>
                <c:pt idx="631">
                  <c:v>-3.8899071770046394</c:v>
                </c:pt>
                <c:pt idx="632">
                  <c:v>-3.9002482929030866</c:v>
                </c:pt>
                <c:pt idx="633">
                  <c:v>-3.9105894188516235</c:v>
                </c:pt>
                <c:pt idx="634">
                  <c:v>-3.920930554849992</c:v>
                </c:pt>
                <c:pt idx="635">
                  <c:v>-3.9312717008979337</c:v>
                </c:pt>
                <c:pt idx="636">
                  <c:v>-3.9416128569951905</c:v>
                </c:pt>
                <c:pt idx="637">
                  <c:v>-3.9519540231415045</c:v>
                </c:pt>
                <c:pt idx="638">
                  <c:v>-3.9622951993366167</c:v>
                </c:pt>
                <c:pt idx="639">
                  <c:v>-3.9726363855802695</c:v>
                </c:pt>
                <c:pt idx="640">
                  <c:v>-3.9829775818722046</c:v>
                </c:pt>
                <c:pt idx="641">
                  <c:v>-3.9933187882121635</c:v>
                </c:pt>
                <c:pt idx="642">
                  <c:v>-4.0036600045998876</c:v>
                </c:pt>
                <c:pt idx="643">
                  <c:v>-4.0140012310351194</c:v>
                </c:pt>
                <c:pt idx="644">
                  <c:v>-4.0243424675176005</c:v>
                </c:pt>
                <c:pt idx="645">
                  <c:v>-4.0346837140470724</c:v>
                </c:pt>
                <c:pt idx="646">
                  <c:v>-4.0450249706232775</c:v>
                </c:pt>
                <c:pt idx="647">
                  <c:v>-4.0553662372459574</c:v>
                </c:pt>
                <c:pt idx="648">
                  <c:v>-4.0657075139148535</c:v>
                </c:pt>
                <c:pt idx="649">
                  <c:v>-4.0760488006297075</c:v>
                </c:pt>
                <c:pt idx="650">
                  <c:v>-4.0863900973902618</c:v>
                </c:pt>
                <c:pt idx="651">
                  <c:v>-4.0967314041962579</c:v>
                </c:pt>
                <c:pt idx="652">
                  <c:v>-4.1070727210474374</c:v>
                </c:pt>
                <c:pt idx="653">
                  <c:v>-4.1174140479435426</c:v>
                </c:pt>
                <c:pt idx="654">
                  <c:v>-4.1277553848843151</c:v>
                </c:pt>
                <c:pt idx="655">
                  <c:v>-4.1380967318694966</c:v>
                </c:pt>
                <c:pt idx="656">
                  <c:v>-4.1484380888988293</c:v>
                </c:pt>
                <c:pt idx="657">
                  <c:v>-4.1587794559720539</c:v>
                </c:pt>
                <c:pt idx="658">
                  <c:v>-4.1691208330889138</c:v>
                </c:pt>
                <c:pt idx="659">
                  <c:v>-4.1794622202491496</c:v>
                </c:pt>
                <c:pt idx="660">
                  <c:v>-4.1898036174525037</c:v>
                </c:pt>
                <c:pt idx="661">
                  <c:v>-4.2001450246987178</c:v>
                </c:pt>
                <c:pt idx="662">
                  <c:v>-4.2104864419875341</c:v>
                </c:pt>
                <c:pt idx="663">
                  <c:v>-4.2208278693186942</c:v>
                </c:pt>
                <c:pt idx="664">
                  <c:v>-4.2311693066919398</c:v>
                </c:pt>
                <c:pt idx="665">
                  <c:v>-4.2415107541070132</c:v>
                </c:pt>
                <c:pt idx="666">
                  <c:v>-4.2518522115636559</c:v>
                </c:pt>
                <c:pt idx="667">
                  <c:v>-4.2621936790616095</c:v>
                </c:pt>
                <c:pt idx="668">
                  <c:v>-4.2725351566006164</c:v>
                </c:pt>
                <c:pt idx="669">
                  <c:v>-4.2828766441804182</c:v>
                </c:pt>
                <c:pt idx="670">
                  <c:v>-4.2932181418007564</c:v>
                </c:pt>
                <c:pt idx="671">
                  <c:v>-4.3035596494613735</c:v>
                </c:pt>
                <c:pt idx="672">
                  <c:v>-4.3139011671620109</c:v>
                </c:pt>
                <c:pt idx="673">
                  <c:v>-4.3242426949024111</c:v>
                </c:pt>
                <c:pt idx="674">
                  <c:v>-4.3345842326823156</c:v>
                </c:pt>
                <c:pt idx="675">
                  <c:v>-4.3449257805014661</c:v>
                </c:pt>
                <c:pt idx="676">
                  <c:v>-4.3552673383596048</c:v>
                </c:pt>
                <c:pt idx="677">
                  <c:v>-4.3656089062564734</c:v>
                </c:pt>
                <c:pt idx="678">
                  <c:v>-4.3759504841918142</c:v>
                </c:pt>
                <c:pt idx="679">
                  <c:v>-4.3862920721653689</c:v>
                </c:pt>
                <c:pt idx="680">
                  <c:v>-4.3966336701768798</c:v>
                </c:pt>
                <c:pt idx="681">
                  <c:v>-4.4069752782260876</c:v>
                </c:pt>
                <c:pt idx="682">
                  <c:v>-4.4173168963127356</c:v>
                </c:pt>
                <c:pt idx="683">
                  <c:v>-4.4276585244365645</c:v>
                </c:pt>
                <c:pt idx="684">
                  <c:v>-4.4380001625973176</c:v>
                </c:pt>
                <c:pt idx="685">
                  <c:v>-4.4483418107947355</c:v>
                </c:pt>
                <c:pt idx="686">
                  <c:v>-4.4586834690285606</c:v>
                </c:pt>
                <c:pt idx="687">
                  <c:v>-4.4690251372985355</c:v>
                </c:pt>
                <c:pt idx="688">
                  <c:v>-4.4793668156044015</c:v>
                </c:pt>
                <c:pt idx="689">
                  <c:v>-4.4897085039459004</c:v>
                </c:pt>
                <c:pt idx="690">
                  <c:v>-4.5000502023227744</c:v>
                </c:pt>
                <c:pt idx="691">
                  <c:v>-4.5103919107347652</c:v>
                </c:pt>
                <c:pt idx="692">
                  <c:v>-4.5207336291816151</c:v>
                </c:pt>
                <c:pt idx="693">
                  <c:v>-4.5310753576630658</c:v>
                </c:pt>
                <c:pt idx="694">
                  <c:v>-4.5414170961788596</c:v>
                </c:pt>
                <c:pt idx="695">
                  <c:v>-4.551758844728738</c:v>
                </c:pt>
                <c:pt idx="696">
                  <c:v>-4.5621006033124436</c:v>
                </c:pt>
                <c:pt idx="697">
                  <c:v>-4.5724423719297178</c:v>
                </c:pt>
                <c:pt idx="698">
                  <c:v>-4.5827841505803031</c:v>
                </c:pt>
                <c:pt idx="699">
                  <c:v>-4.593125939263941</c:v>
                </c:pt>
                <c:pt idx="700">
                  <c:v>-4.6034677379803739</c:v>
                </c:pt>
                <c:pt idx="701">
                  <c:v>-4.6138095467293434</c:v>
                </c:pt>
                <c:pt idx="702">
                  <c:v>-4.6241513655105919</c:v>
                </c:pt>
                <c:pt idx="703">
                  <c:v>-4.634493194323861</c:v>
                </c:pt>
                <c:pt idx="704">
                  <c:v>-4.644835033168893</c:v>
                </c:pt>
                <c:pt idx="705">
                  <c:v>-4.6551768820454296</c:v>
                </c:pt>
                <c:pt idx="706">
                  <c:v>-4.6655187409532131</c:v>
                </c:pt>
                <c:pt idx="707">
                  <c:v>-4.675860609891985</c:v>
                </c:pt>
                <c:pt idx="708">
                  <c:v>-4.6862024888614879</c:v>
                </c:pt>
                <c:pt idx="709">
                  <c:v>-4.6965443778614633</c:v>
                </c:pt>
                <c:pt idx="710">
                  <c:v>-4.7068862768916535</c:v>
                </c:pt>
                <c:pt idx="711">
                  <c:v>-4.717228185951801</c:v>
                </c:pt>
                <c:pt idx="712">
                  <c:v>-4.7275701050416474</c:v>
                </c:pt>
                <c:pt idx="713">
                  <c:v>-4.7379120341609342</c:v>
                </c:pt>
                <c:pt idx="714">
                  <c:v>-4.7482539733094038</c:v>
                </c:pt>
                <c:pt idx="715">
                  <c:v>-4.7585959224867986</c:v>
                </c:pt>
                <c:pt idx="716">
                  <c:v>-4.7689378816928603</c:v>
                </c:pt>
                <c:pt idx="717">
                  <c:v>-4.7792798509273311</c:v>
                </c:pt>
                <c:pt idx="718">
                  <c:v>-4.7896218301899527</c:v>
                </c:pt>
                <c:pt idx="719">
                  <c:v>-4.7999638194804675</c:v>
                </c:pt>
                <c:pt idx="720">
                  <c:v>-4.8103058187986178</c:v>
                </c:pt>
                <c:pt idx="721">
                  <c:v>-4.8206478281441454</c:v>
                </c:pt>
                <c:pt idx="722">
                  <c:v>-4.8309898475167925</c:v>
                </c:pt>
                <c:pt idx="723">
                  <c:v>-4.8413318769163007</c:v>
                </c:pt>
                <c:pt idx="724">
                  <c:v>-4.8516739163424125</c:v>
                </c:pt>
                <c:pt idx="725">
                  <c:v>-4.8620159657948703</c:v>
                </c:pt>
                <c:pt idx="726">
                  <c:v>-4.8723580252734155</c:v>
                </c:pt>
                <c:pt idx="727">
                  <c:v>-4.8827000947777908</c:v>
                </c:pt>
                <c:pt idx="728">
                  <c:v>-4.8930421743077375</c:v>
                </c:pt>
                <c:pt idx="729">
                  <c:v>-4.9033842638629981</c:v>
                </c:pt>
                <c:pt idx="730">
                  <c:v>-4.9137263634433141</c:v>
                </c:pt>
                <c:pt idx="731">
                  <c:v>-4.924068473048429</c:v>
                </c:pt>
                <c:pt idx="732">
                  <c:v>-4.9344105926780841</c:v>
                </c:pt>
                <c:pt idx="733">
                  <c:v>-4.9447527223320211</c:v>
                </c:pt>
                <c:pt idx="734">
                  <c:v>-4.9550948620099824</c:v>
                </c:pt>
                <c:pt idx="735">
                  <c:v>-4.9654370117117104</c:v>
                </c:pt>
                <c:pt idx="736">
                  <c:v>-4.9757791714369466</c:v>
                </c:pt>
                <c:pt idx="737">
                  <c:v>-4.9861213411854335</c:v>
                </c:pt>
                <c:pt idx="738">
                  <c:v>-4.9964635209569135</c:v>
                </c:pt>
                <c:pt idx="739">
                  <c:v>-5.006805710751129</c:v>
                </c:pt>
                <c:pt idx="740">
                  <c:v>-5.0171479105678216</c:v>
                </c:pt>
                <c:pt idx="741">
                  <c:v>-5.0274901204067328</c:v>
                </c:pt>
                <c:pt idx="742">
                  <c:v>-5.037832340267606</c:v>
                </c:pt>
                <c:pt idx="743">
                  <c:v>-5.0481745701501826</c:v>
                </c:pt>
                <c:pt idx="744">
                  <c:v>-5.0585168100542051</c:v>
                </c:pt>
                <c:pt idx="745">
                  <c:v>-5.068859059979415</c:v>
                </c:pt>
                <c:pt idx="746">
                  <c:v>-5.0792013199255548</c:v>
                </c:pt>
                <c:pt idx="747">
                  <c:v>-5.0895435898923669</c:v>
                </c:pt>
                <c:pt idx="748">
                  <c:v>-5.0998858698795928</c:v>
                </c:pt>
                <c:pt idx="749">
                  <c:v>-5.1102281598869759</c:v>
                </c:pt>
                <c:pt idx="750">
                  <c:v>-5.1205704599142576</c:v>
                </c:pt>
                <c:pt idx="751">
                  <c:v>-5.1309127699611796</c:v>
                </c:pt>
                <c:pt idx="752">
                  <c:v>-5.1412550900274852</c:v>
                </c:pt>
                <c:pt idx="753">
                  <c:v>-5.1515974201129158</c:v>
                </c:pt>
                <c:pt idx="754">
                  <c:v>-5.161939760217213</c:v>
                </c:pt>
                <c:pt idx="755">
                  <c:v>-5.1722821103401202</c:v>
                </c:pt>
                <c:pt idx="756">
                  <c:v>-5.1826244704813789</c:v>
                </c:pt>
                <c:pt idx="757">
                  <c:v>-5.1929668406407314</c:v>
                </c:pt>
                <c:pt idx="758">
                  <c:v>-5.2033092208179204</c:v>
                </c:pt>
                <c:pt idx="759">
                  <c:v>-5.2136516110126871</c:v>
                </c:pt>
                <c:pt idx="760">
                  <c:v>-5.2239940112247742</c:v>
                </c:pt>
                <c:pt idx="761">
                  <c:v>-5.2343364214539241</c:v>
                </c:pt>
                <c:pt idx="762">
                  <c:v>-5.2446788416998791</c:v>
                </c:pt>
                <c:pt idx="763">
                  <c:v>-5.2550212719623817</c:v>
                </c:pt>
                <c:pt idx="764">
                  <c:v>-5.2653637122411734</c:v>
                </c:pt>
                <c:pt idx="765">
                  <c:v>-5.2757061625359967</c:v>
                </c:pt>
                <c:pt idx="766">
                  <c:v>-5.286048622846593</c:v>
                </c:pt>
                <c:pt idx="767">
                  <c:v>-5.2963910931727058</c:v>
                </c:pt>
                <c:pt idx="768">
                  <c:v>-5.3067335735140766</c:v>
                </c:pt>
                <c:pt idx="769">
                  <c:v>-5.3170760638704477</c:v>
                </c:pt>
                <c:pt idx="770">
                  <c:v>-5.3274185642415617</c:v>
                </c:pt>
                <c:pt idx="771">
                  <c:v>-5.3377610746271609</c:v>
                </c:pt>
                <c:pt idx="772">
                  <c:v>-5.3481035950269868</c:v>
                </c:pt>
                <c:pt idx="773">
                  <c:v>-5.3584461254407829</c:v>
                </c:pt>
                <c:pt idx="774">
                  <c:v>-5.3687886658682906</c:v>
                </c:pt>
                <c:pt idx="775">
                  <c:v>-5.3791312163092524</c:v>
                </c:pt>
                <c:pt idx="776">
                  <c:v>-5.3894737767634098</c:v>
                </c:pt>
                <c:pt idx="777">
                  <c:v>-5.3998163472305061</c:v>
                </c:pt>
                <c:pt idx="778">
                  <c:v>-5.4101589277102828</c:v>
                </c:pt>
                <c:pt idx="779">
                  <c:v>-5.4205015182024825</c:v>
                </c:pt>
                <c:pt idx="780">
                  <c:v>-5.4308441187068475</c:v>
                </c:pt>
                <c:pt idx="781">
                  <c:v>-5.4411867292231202</c:v>
                </c:pt>
                <c:pt idx="782">
                  <c:v>-5.4515293497510431</c:v>
                </c:pt>
                <c:pt idx="783">
                  <c:v>-5.4618719802903577</c:v>
                </c:pt>
                <c:pt idx="784">
                  <c:v>-5.4722146208408065</c:v>
                </c:pt>
                <c:pt idx="785">
                  <c:v>-5.4825572714021327</c:v>
                </c:pt>
                <c:pt idx="786">
                  <c:v>-5.4928999319740779</c:v>
                </c:pt>
                <c:pt idx="787">
                  <c:v>-5.5032426025563845</c:v>
                </c:pt>
                <c:pt idx="788">
                  <c:v>-5.5135852831487941</c:v>
                </c:pt>
                <c:pt idx="789">
                  <c:v>-5.52392797375105</c:v>
                </c:pt>
                <c:pt idx="790">
                  <c:v>-5.5342706743628938</c:v>
                </c:pt>
                <c:pt idx="791">
                  <c:v>-5.5446133849840686</c:v>
                </c:pt>
                <c:pt idx="792">
                  <c:v>-5.5549561056143162</c:v>
                </c:pt>
                <c:pt idx="793">
                  <c:v>-5.5652988362533788</c:v>
                </c:pt>
                <c:pt idx="794">
                  <c:v>-5.575641576900999</c:v>
                </c:pt>
                <c:pt idx="795">
                  <c:v>-5.5859843275569192</c:v>
                </c:pt>
                <c:pt idx="796">
                  <c:v>-5.5963270882208818</c:v>
                </c:pt>
                <c:pt idx="797">
                  <c:v>-5.6066698588926283</c:v>
                </c:pt>
                <c:pt idx="798">
                  <c:v>-5.617012639571902</c:v>
                </c:pt>
                <c:pt idx="799">
                  <c:v>-5.6273554302584445</c:v>
                </c:pt>
                <c:pt idx="800">
                  <c:v>-5.6376982309519992</c:v>
                </c:pt>
                <c:pt idx="801">
                  <c:v>-5.6480410416523075</c:v>
                </c:pt>
                <c:pt idx="802">
                  <c:v>-5.6583838623591118</c:v>
                </c:pt>
                <c:pt idx="803">
                  <c:v>-5.6687266930721547</c:v>
                </c:pt>
                <c:pt idx="804">
                  <c:v>-5.6790695337911785</c:v>
                </c:pt>
                <c:pt idx="805">
                  <c:v>-5.6894123845159257</c:v>
                </c:pt>
                <c:pt idx="806">
                  <c:v>-5.6997552452461386</c:v>
                </c:pt>
                <c:pt idx="807">
                  <c:v>-5.7100981159815598</c:v>
                </c:pt>
                <c:pt idx="808">
                  <c:v>-5.7204409967219316</c:v>
                </c:pt>
                <c:pt idx="809">
                  <c:v>-5.7307838874669965</c:v>
                </c:pt>
                <c:pt idx="810">
                  <c:v>-5.7411267882164969</c:v>
                </c:pt>
                <c:pt idx="811">
                  <c:v>-5.7514696989701743</c:v>
                </c:pt>
                <c:pt idx="812">
                  <c:v>-5.7618126197277721</c:v>
                </c:pt>
                <c:pt idx="813">
                  <c:v>-5.7721555504890318</c:v>
                </c:pt>
                <c:pt idx="814">
                  <c:v>-5.7824984912536967</c:v>
                </c:pt>
                <c:pt idx="815">
                  <c:v>-5.7928414420215084</c:v>
                </c:pt>
                <c:pt idx="816">
                  <c:v>-5.8031844027922102</c:v>
                </c:pt>
                <c:pt idx="817">
                  <c:v>-5.8135273735655435</c:v>
                </c:pt>
                <c:pt idx="818">
                  <c:v>-5.8238703543412518</c:v>
                </c:pt>
                <c:pt idx="819">
                  <c:v>-5.8342133451190765</c:v>
                </c:pt>
                <c:pt idx="820">
                  <c:v>-5.8445563458987611</c:v>
                </c:pt>
                <c:pt idx="821">
                  <c:v>-5.8548993566800469</c:v>
                </c:pt>
                <c:pt idx="822">
                  <c:v>-5.8652423774626774</c:v>
                </c:pt>
                <c:pt idx="823">
                  <c:v>-5.8755854082463941</c:v>
                </c:pt>
                <c:pt idx="824">
                  <c:v>-5.8859284490309403</c:v>
                </c:pt>
                <c:pt idx="825">
                  <c:v>-5.8962714998160575</c:v>
                </c:pt>
                <c:pt idx="826">
                  <c:v>-5.9066145606014882</c:v>
                </c:pt>
                <c:pt idx="827">
                  <c:v>-5.9169576313869756</c:v>
                </c:pt>
                <c:pt idx="828">
                  <c:v>-5.9273007121722614</c:v>
                </c:pt>
                <c:pt idx="829">
                  <c:v>-5.9376438029570888</c:v>
                </c:pt>
                <c:pt idx="830">
                  <c:v>-5.9479869037412003</c:v>
                </c:pt>
                <c:pt idx="831">
                  <c:v>-5.9583300145243374</c:v>
                </c:pt>
                <c:pt idx="832">
                  <c:v>-5.9686731353062434</c:v>
                </c:pt>
                <c:pt idx="833">
                  <c:v>-5.9790162660866608</c:v>
                </c:pt>
                <c:pt idx="834">
                  <c:v>-5.9893594068653311</c:v>
                </c:pt>
                <c:pt idx="835">
                  <c:v>-5.9997025576419976</c:v>
                </c:pt>
                <c:pt idx="836">
                  <c:v>-6.0100457184164027</c:v>
                </c:pt>
                <c:pt idx="837">
                  <c:v>-6.0203888891882889</c:v>
                </c:pt>
                <c:pt idx="838">
                  <c:v>-6.0307320699573985</c:v>
                </c:pt>
                <c:pt idx="839">
                  <c:v>-6.0410752607234741</c:v>
                </c:pt>
                <c:pt idx="840">
                  <c:v>-6.0514184614862581</c:v>
                </c:pt>
                <c:pt idx="841">
                  <c:v>-6.0617616722454928</c:v>
                </c:pt>
                <c:pt idx="842">
                  <c:v>-6.0721048930009207</c:v>
                </c:pt>
                <c:pt idx="843">
                  <c:v>-6.0824481237522852</c:v>
                </c:pt>
                <c:pt idx="844">
                  <c:v>-6.0927913644993277</c:v>
                </c:pt>
                <c:pt idx="845">
                  <c:v>-6.1031346152417916</c:v>
                </c:pt>
                <c:pt idx="846">
                  <c:v>-6.1134778759794184</c:v>
                </c:pt>
                <c:pt idx="847">
                  <c:v>-6.1238211467119514</c:v>
                </c:pt>
                <c:pt idx="848">
                  <c:v>-6.1341644274391331</c:v>
                </c:pt>
                <c:pt idx="849">
                  <c:v>-6.144507718160706</c:v>
                </c:pt>
                <c:pt idx="850">
                  <c:v>-6.1548510188764123</c:v>
                </c:pt>
                <c:pt idx="851">
                  <c:v>-6.1651943295859946</c:v>
                </c:pt>
                <c:pt idx="852">
                  <c:v>-6.1755376502891961</c:v>
                </c:pt>
                <c:pt idx="853">
                  <c:v>-6.1858809809857584</c:v>
                </c:pt>
                <c:pt idx="854">
                  <c:v>-6.1962243216754249</c:v>
                </c:pt>
                <c:pt idx="855">
                  <c:v>-6.206567672357937</c:v>
                </c:pt>
                <c:pt idx="856">
                  <c:v>-6.2169110330330382</c:v>
                </c:pt>
                <c:pt idx="857">
                  <c:v>-6.2272544037004707</c:v>
                </c:pt>
                <c:pt idx="858">
                  <c:v>-6.237597784359977</c:v>
                </c:pt>
                <c:pt idx="859">
                  <c:v>-6.2479411750113005</c:v>
                </c:pt>
                <c:pt idx="860">
                  <c:v>-6.2582845756541827</c:v>
                </c:pt>
                <c:pt idx="861">
                  <c:v>-6.2686279862883669</c:v>
                </c:pt>
                <c:pt idx="862">
                  <c:v>-6.2789714069135947</c:v>
                </c:pt>
                <c:pt idx="863">
                  <c:v>-6.2893148375296093</c:v>
                </c:pt>
                <c:pt idx="864">
                  <c:v>-6.2996582781361541</c:v>
                </c:pt>
                <c:pt idx="865">
                  <c:v>-6.3100017287329706</c:v>
                </c:pt>
                <c:pt idx="866">
                  <c:v>-6.3203451893198013</c:v>
                </c:pt>
                <c:pt idx="867">
                  <c:v>-6.3306886598963894</c:v>
                </c:pt>
                <c:pt idx="868">
                  <c:v>-6.3410321404624774</c:v>
                </c:pt>
                <c:pt idx="869">
                  <c:v>-6.3513756310178078</c:v>
                </c:pt>
                <c:pt idx="870">
                  <c:v>-6.3617191315621229</c:v>
                </c:pt>
                <c:pt idx="871">
                  <c:v>-6.3720626420951652</c:v>
                </c:pt>
                <c:pt idx="872">
                  <c:v>-6.3824061626166779</c:v>
                </c:pt>
                <c:pt idx="873">
                  <c:v>-6.3927496931264036</c:v>
                </c:pt>
                <c:pt idx="874">
                  <c:v>-6.4030932336240847</c:v>
                </c:pt>
                <c:pt idx="875">
                  <c:v>-6.4134367841094635</c:v>
                </c:pt>
                <c:pt idx="876">
                  <c:v>-6.4237803445822834</c:v>
                </c:pt>
                <c:pt idx="877">
                  <c:v>-6.434123915042286</c:v>
                </c:pt>
                <c:pt idx="878">
                  <c:v>-6.4444674954892145</c:v>
                </c:pt>
                <c:pt idx="879">
                  <c:v>-6.4548110859228114</c:v>
                </c:pt>
                <c:pt idx="880">
                  <c:v>-6.46515468634282</c:v>
                </c:pt>
                <c:pt idx="881">
                  <c:v>-6.4754982967489818</c:v>
                </c:pt>
                <c:pt idx="882">
                  <c:v>-6.4858419171410402</c:v>
                </c:pt>
                <c:pt idx="883">
                  <c:v>-6.4961855475187384</c:v>
                </c:pt>
                <c:pt idx="884">
                  <c:v>-6.5065291878818181</c:v>
                </c:pt>
                <c:pt idx="885">
                  <c:v>-6.5168728382300225</c:v>
                </c:pt>
                <c:pt idx="886">
                  <c:v>-6.5272164985630932</c:v>
                </c:pt>
                <c:pt idx="887">
                  <c:v>-6.5375601688807743</c:v>
                </c:pt>
                <c:pt idx="888">
                  <c:v>-6.5479038491828074</c:v>
                </c:pt>
                <c:pt idx="889">
                  <c:v>-6.5582475394689359</c:v>
                </c:pt>
                <c:pt idx="890">
                  <c:v>-6.5685912397389021</c:v>
                </c:pt>
                <c:pt idx="891">
                  <c:v>-6.5789349499924485</c:v>
                </c:pt>
                <c:pt idx="892">
                  <c:v>-6.5892786702293185</c:v>
                </c:pt>
                <c:pt idx="893">
                  <c:v>-6.5996224004492543</c:v>
                </c:pt>
                <c:pt idx="894">
                  <c:v>-6.6099661406519985</c:v>
                </c:pt>
                <c:pt idx="895">
                  <c:v>-6.6203098908372935</c:v>
                </c:pt>
                <c:pt idx="896">
                  <c:v>-6.6306536510048826</c:v>
                </c:pt>
                <c:pt idx="897">
                  <c:v>-6.6409974211545082</c:v>
                </c:pt>
                <c:pt idx="898">
                  <c:v>-6.6513412012859128</c:v>
                </c:pt>
                <c:pt idx="899">
                  <c:v>-6.6616849913988396</c:v>
                </c:pt>
                <c:pt idx="900">
                  <c:v>-6.6720287914930312</c:v>
                </c:pt>
                <c:pt idx="901">
                  <c:v>-6.6823726015682299</c:v>
                </c:pt>
                <c:pt idx="902">
                  <c:v>-6.692716421624179</c:v>
                </c:pt>
                <c:pt idx="903">
                  <c:v>-6.703060251660621</c:v>
                </c:pt>
                <c:pt idx="904">
                  <c:v>-6.7134040916772983</c:v>
                </c:pt>
                <c:pt idx="905">
                  <c:v>-6.7237479416739543</c:v>
                </c:pt>
                <c:pt idx="906">
                  <c:v>-6.7340918016503313</c:v>
                </c:pt>
                <c:pt idx="907">
                  <c:v>-6.7444356716061717</c:v>
                </c:pt>
                <c:pt idx="908">
                  <c:v>-6.754779551541219</c:v>
                </c:pt>
                <c:pt idx="909">
                  <c:v>-6.7651234414552155</c:v>
                </c:pt>
                <c:pt idx="910">
                  <c:v>-6.7754673413479036</c:v>
                </c:pt>
                <c:pt idx="911">
                  <c:v>-6.7858112512190267</c:v>
                </c:pt>
                <c:pt idx="912">
                  <c:v>-6.7961551710683272</c:v>
                </c:pt>
                <c:pt idx="913">
                  <c:v>-6.8064991008955484</c:v>
                </c:pt>
                <c:pt idx="914">
                  <c:v>-6.8168430407004328</c:v>
                </c:pt>
                <c:pt idx="915">
                  <c:v>-6.8271869904827227</c:v>
                </c:pt>
                <c:pt idx="916">
                  <c:v>-6.8375309502421615</c:v>
                </c:pt>
                <c:pt idx="917">
                  <c:v>-6.8478749199784916</c:v>
                </c:pt>
                <c:pt idx="918">
                  <c:v>-6.8582188996914555</c:v>
                </c:pt>
                <c:pt idx="919">
                  <c:v>-6.8685628893807964</c:v>
                </c:pt>
                <c:pt idx="920">
                  <c:v>-6.8789068890462568</c:v>
                </c:pt>
                <c:pt idx="921">
                  <c:v>-6.88925089868758</c:v>
                </c:pt>
                <c:pt idx="922">
                  <c:v>-6.8995949183045084</c:v>
                </c:pt>
                <c:pt idx="923">
                  <c:v>-6.9099389478967845</c:v>
                </c:pt>
                <c:pt idx="924">
                  <c:v>-6.9202829874641516</c:v>
                </c:pt>
                <c:pt idx="925">
                  <c:v>-6.9306270370063521</c:v>
                </c:pt>
                <c:pt idx="926">
                  <c:v>-6.9409710965231293</c:v>
                </c:pt>
                <c:pt idx="927">
                  <c:v>-6.9513151660142256</c:v>
                </c:pt>
                <c:pt idx="928">
                  <c:v>-6.9616592454793844</c:v>
                </c:pt>
                <c:pt idx="929">
                  <c:v>-6.9720033349183481</c:v>
                </c:pt>
                <c:pt idx="930">
                  <c:v>-6.9823474343308591</c:v>
                </c:pt>
                <c:pt idx="931">
                  <c:v>-6.9926915437166608</c:v>
                </c:pt>
                <c:pt idx="932">
                  <c:v>-7.0030356630754964</c:v>
                </c:pt>
                <c:pt idx="933">
                  <c:v>-7.0133797924071075</c:v>
                </c:pt>
                <c:pt idx="934">
                  <c:v>-7.0237239317112383</c:v>
                </c:pt>
                <c:pt idx="935">
                  <c:v>-7.0340680809876304</c:v>
                </c:pt>
                <c:pt idx="936">
                  <c:v>-7.0444122402360279</c:v>
                </c:pt>
                <c:pt idx="937">
                  <c:v>-7.0547564094561723</c:v>
                </c:pt>
                <c:pt idx="938">
                  <c:v>-7.0651005886478071</c:v>
                </c:pt>
                <c:pt idx="939">
                  <c:v>-7.0754447778106755</c:v>
                </c:pt>
                <c:pt idx="940">
                  <c:v>-7.0857889769445199</c:v>
                </c:pt>
                <c:pt idx="941">
                  <c:v>-7.0961331860490837</c:v>
                </c:pt>
                <c:pt idx="942">
                  <c:v>-7.1064774051241093</c:v>
                </c:pt>
                <c:pt idx="943">
                  <c:v>-7.1168216341693391</c:v>
                </c:pt>
                <c:pt idx="944">
                  <c:v>-7.1271658731845164</c:v>
                </c:pt>
                <c:pt idx="945">
                  <c:v>-7.1375101221693846</c:v>
                </c:pt>
                <c:pt idx="946">
                  <c:v>-7.1478543811236861</c:v>
                </c:pt>
                <c:pt idx="947">
                  <c:v>-7.1581986500471642</c:v>
                </c:pt>
                <c:pt idx="948">
                  <c:v>-7.1685429289395612</c:v>
                </c:pt>
                <c:pt idx="949">
                  <c:v>-7.1788872178006198</c:v>
                </c:pt>
                <c:pt idx="950">
                  <c:v>-7.1892315166300831</c:v>
                </c:pt>
                <c:pt idx="951">
                  <c:v>-7.1995758254276945</c:v>
                </c:pt>
                <c:pt idx="952">
                  <c:v>-7.2099201441931964</c:v>
                </c:pt>
                <c:pt idx="953">
                  <c:v>-7.2202644729263321</c:v>
                </c:pt>
                <c:pt idx="954">
                  <c:v>-7.2306088116268441</c:v>
                </c:pt>
                <c:pt idx="955">
                  <c:v>-7.2409531602944757</c:v>
                </c:pt>
                <c:pt idx="956">
                  <c:v>-7.2512975189289692</c:v>
                </c:pt>
                <c:pt idx="957">
                  <c:v>-7.2616418875300681</c:v>
                </c:pt>
                <c:pt idx="958">
                  <c:v>-7.2719862660975156</c:v>
                </c:pt>
                <c:pt idx="959">
                  <c:v>-7.2823306546310542</c:v>
                </c:pt>
                <c:pt idx="960">
                  <c:v>-7.2926750531304263</c:v>
                </c:pt>
                <c:pt idx="961">
                  <c:v>-7.3030194615953761</c:v>
                </c:pt>
                <c:pt idx="962">
                  <c:v>-7.3133638800256451</c:v>
                </c:pt>
                <c:pt idx="963">
                  <c:v>-7.3237083084209775</c:v>
                </c:pt>
                <c:pt idx="964">
                  <c:v>-7.334052746781115</c:v>
                </c:pt>
                <c:pt idx="965">
                  <c:v>-7.3443971951058016</c:v>
                </c:pt>
                <c:pt idx="966">
                  <c:v>-7.3547416533947798</c:v>
                </c:pt>
                <c:pt idx="967">
                  <c:v>-7.365086121647793</c:v>
                </c:pt>
                <c:pt idx="968">
                  <c:v>-7.3754305998645835</c:v>
                </c:pt>
                <c:pt idx="969">
                  <c:v>-7.3857750880448947</c:v>
                </c:pt>
                <c:pt idx="970">
                  <c:v>-7.396119586188469</c:v>
                </c:pt>
                <c:pt idx="971">
                  <c:v>-7.4064640942950497</c:v>
                </c:pt>
                <c:pt idx="972">
                  <c:v>-7.4168086123643802</c:v>
                </c:pt>
                <c:pt idx="973">
                  <c:v>-7.4271531403962028</c:v>
                </c:pt>
                <c:pt idx="974">
                  <c:v>-7.4374976783902609</c:v>
                </c:pt>
                <c:pt idx="975">
                  <c:v>-7.4478422263462978</c:v>
                </c:pt>
                <c:pt idx="976">
                  <c:v>-7.4581867842640559</c:v>
                </c:pt>
                <c:pt idx="977">
                  <c:v>-7.4685313521432786</c:v>
                </c:pt>
                <c:pt idx="978">
                  <c:v>-7.4788759299837082</c:v>
                </c:pt>
                <c:pt idx="979">
                  <c:v>-7.4892205177850881</c:v>
                </c:pt>
                <c:pt idx="980">
                  <c:v>-7.4995651155471617</c:v>
                </c:pt>
                <c:pt idx="981">
                  <c:v>-7.5099097232696712</c:v>
                </c:pt>
                <c:pt idx="982">
                  <c:v>-7.5202543409523601</c:v>
                </c:pt>
                <c:pt idx="983">
                  <c:v>-7.5305989685949717</c:v>
                </c:pt>
                <c:pt idx="984">
                  <c:v>-7.5409436061972484</c:v>
                </c:pt>
                <c:pt idx="985">
                  <c:v>-7.5512882537589334</c:v>
                </c:pt>
                <c:pt idx="986">
                  <c:v>-7.5616329112797702</c:v>
                </c:pt>
                <c:pt idx="987">
                  <c:v>-7.5719775787595012</c:v>
                </c:pt>
                <c:pt idx="988">
                  <c:v>-7.5823222561978696</c:v>
                </c:pt>
                <c:pt idx="989">
                  <c:v>-7.5926669435946188</c:v>
                </c:pt>
                <c:pt idx="990">
                  <c:v>-7.6030116409494921</c:v>
                </c:pt>
                <c:pt idx="991">
                  <c:v>-7.613356348262232</c:v>
                </c:pt>
                <c:pt idx="992">
                  <c:v>-7.6237010655325808</c:v>
                </c:pt>
                <c:pt idx="993">
                  <c:v>-7.6340457927602827</c:v>
                </c:pt>
                <c:pt idx="994">
                  <c:v>-7.6443905299450803</c:v>
                </c:pt>
                <c:pt idx="995">
                  <c:v>-7.6547352770867167</c:v>
                </c:pt>
                <c:pt idx="996">
                  <c:v>-7.6650800341849354</c:v>
                </c:pt>
                <c:pt idx="997">
                  <c:v>-7.6754248012394788</c:v>
                </c:pt>
                <c:pt idx="998">
                  <c:v>-7.6857695782500901</c:v>
                </c:pt>
                <c:pt idx="999">
                  <c:v>-7.6961143652165127</c:v>
                </c:pt>
                <c:pt idx="1000">
                  <c:v>-7.706459162138489</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100.55190764607381</c:v>
                </c:pt>
                <c:pt idx="1">
                  <c:v>100.92582828236776</c:v>
                </c:pt>
                <c:pt idx="2">
                  <c:v>101.29923325164752</c:v>
                </c:pt>
                <c:pt idx="3">
                  <c:v>101.67212435014848</c:v>
                </c:pt>
                <c:pt idx="4">
                  <c:v>102.04450336511415</c:v>
                </c:pt>
                <c:pt idx="5">
                  <c:v>102.41637207485741</c:v>
                </c:pt>
                <c:pt idx="6">
                  <c:v>102.78773224882114</c:v>
                </c:pt>
                <c:pt idx="7">
                  <c:v>103.15858564763852</c:v>
                </c:pt>
                <c:pt idx="8">
                  <c:v>103.52893402319253</c:v>
                </c:pt>
                <c:pt idx="9">
                  <c:v>103.89877911867526</c:v>
                </c:pt>
                <c:pt idx="10">
                  <c:v>104.26812266864647</c:v>
                </c:pt>
                <c:pt idx="11">
                  <c:v>104.6369663956889</c:v>
                </c:pt>
                <c:pt idx="12">
                  <c:v>105.00531200714693</c:v>
                </c:pt>
                <c:pt idx="13">
                  <c:v>105.3731611987575</c:v>
                </c:pt>
                <c:pt idx="14">
                  <c:v>105.74051565819445</c:v>
                </c:pt>
                <c:pt idx="15">
                  <c:v>106.10737706512028</c:v>
                </c:pt>
                <c:pt idx="16">
                  <c:v>106.47374709123747</c:v>
                </c:pt>
                <c:pt idx="17">
                  <c:v>106.83962740033952</c:v>
                </c:pt>
                <c:pt idx="18">
                  <c:v>107.20501964836146</c:v>
                </c:pt>
                <c:pt idx="19">
                  <c:v>107.56992548342994</c:v>
                </c:pt>
                <c:pt idx="20">
                  <c:v>107.93434654591304</c:v>
                </c:pt>
                <c:pt idx="21">
                  <c:v>108.29828447018217</c:v>
                </c:pt>
                <c:pt idx="22">
                  <c:v>108.66174088633309</c:v>
                </c:pt>
                <c:pt idx="23">
                  <c:v>109.02471741843935</c:v>
                </c:pt>
                <c:pt idx="24">
                  <c:v>109.38721568284683</c:v>
                </c:pt>
                <c:pt idx="25">
                  <c:v>109.74923728822367</c:v>
                </c:pt>
                <c:pt idx="26">
                  <c:v>110.11078383560975</c:v>
                </c:pt>
                <c:pt idx="27">
                  <c:v>110.47185691846582</c:v>
                </c:pt>
                <c:pt idx="28">
                  <c:v>110.8324581227222</c:v>
                </c:pt>
                <c:pt idx="29">
                  <c:v>111.19258902682712</c:v>
                </c:pt>
                <c:pt idx="30">
                  <c:v>111.5522512017946</c:v>
                </c:pt>
                <c:pt idx="31">
                  <c:v>111.91144621125207</c:v>
                </c:pt>
                <c:pt idx="32">
                  <c:v>112.27017561148747</c:v>
                </c:pt>
                <c:pt idx="33">
                  <c:v>112.6284409514961</c:v>
                </c:pt>
                <c:pt idx="34">
                  <c:v>112.98624377302698</c:v>
                </c:pt>
                <c:pt idx="35">
                  <c:v>113.34358561062894</c:v>
                </c:pt>
                <c:pt idx="36">
                  <c:v>113.70046799169627</c:v>
                </c:pt>
                <c:pt idx="37">
                  <c:v>114.0568924365141</c:v>
                </c:pt>
                <c:pt idx="38">
                  <c:v>114.41286045830329</c:v>
                </c:pt>
                <c:pt idx="39">
                  <c:v>114.76837356326504</c:v>
                </c:pt>
                <c:pt idx="40">
                  <c:v>115.12343325062521</c:v>
                </c:pt>
                <c:pt idx="41">
                  <c:v>115.47804101267818</c:v>
                </c:pt>
                <c:pt idx="42">
                  <c:v>115.83219833483037</c:v>
                </c:pt>
                <c:pt idx="43">
                  <c:v>116.18590669564352</c:v>
                </c:pt>
                <c:pt idx="44">
                  <c:v>116.53916756687755</c:v>
                </c:pt>
                <c:pt idx="45">
                  <c:v>116.89198241353309</c:v>
                </c:pt>
                <c:pt idx="46">
                  <c:v>117.24435269389367</c:v>
                </c:pt>
                <c:pt idx="47">
                  <c:v>117.59627985956766</c:v>
                </c:pt>
                <c:pt idx="48">
                  <c:v>117.94776535552974</c:v>
                </c:pt>
                <c:pt idx="49">
                  <c:v>118.2988106201622</c:v>
                </c:pt>
                <c:pt idx="50">
                  <c:v>118.64941708529582</c:v>
                </c:pt>
                <c:pt idx="51">
                  <c:v>118.99958617625047</c:v>
                </c:pt>
                <c:pt idx="52">
                  <c:v>119.34931931187536</c:v>
                </c:pt>
                <c:pt idx="53">
                  <c:v>119.69861790458904</c:v>
                </c:pt>
                <c:pt idx="54">
                  <c:v>120.04748336041904</c:v>
                </c:pt>
                <c:pt idx="55">
                  <c:v>120.39591707904121</c:v>
                </c:pt>
                <c:pt idx="56">
                  <c:v>120.74392045381882</c:v>
                </c:pt>
                <c:pt idx="57">
                  <c:v>121.09149487184121</c:v>
                </c:pt>
                <c:pt idx="58">
                  <c:v>121.43864171396234</c:v>
                </c:pt>
                <c:pt idx="59">
                  <c:v>121.78536235483892</c:v>
                </c:pt>
                <c:pt idx="60">
                  <c:v>122.13165816296822</c:v>
                </c:pt>
                <c:pt idx="61">
                  <c:v>122.47753050072572</c:v>
                </c:pt>
                <c:pt idx="62">
                  <c:v>122.82298072440234</c:v>
                </c:pt>
                <c:pt idx="63">
                  <c:v>123.1680101842415</c:v>
                </c:pt>
                <c:pt idx="64">
                  <c:v>123.51262022447577</c:v>
                </c:pt>
                <c:pt idx="65">
                  <c:v>123.85681218336339</c:v>
                </c:pt>
                <c:pt idx="66">
                  <c:v>124.2005873932244</c:v>
                </c:pt>
                <c:pt idx="67">
                  <c:v>124.54394718047652</c:v>
                </c:pt>
                <c:pt idx="68">
                  <c:v>124.88689286567083</c:v>
                </c:pt>
                <c:pt idx="69">
                  <c:v>125.22942576352706</c:v>
                </c:pt>
                <c:pt idx="70">
                  <c:v>125.57154718296873</c:v>
                </c:pt>
                <c:pt idx="71">
                  <c:v>125.91325842715793</c:v>
                </c:pt>
                <c:pt idx="72">
                  <c:v>126.25456079352992</c:v>
                </c:pt>
                <c:pt idx="73">
                  <c:v>126.59545557382742</c:v>
                </c:pt>
                <c:pt idx="74">
                  <c:v>126.93594405413465</c:v>
                </c:pt>
                <c:pt idx="75">
                  <c:v>127.27602751491114</c:v>
                </c:pt>
                <c:pt idx="76">
                  <c:v>127.61570723102524</c:v>
                </c:pt>
                <c:pt idx="77">
                  <c:v>127.95498447178747</c:v>
                </c:pt>
                <c:pt idx="78">
                  <c:v>128.29386050098347</c:v>
                </c:pt>
                <c:pt idx="79">
                  <c:v>128.63233657690691</c:v>
                </c:pt>
                <c:pt idx="80">
                  <c:v>128.97041395239197</c:v>
                </c:pt>
                <c:pt idx="81">
                  <c:v>129.30809387484561</c:v>
                </c:pt>
                <c:pt idx="82">
                  <c:v>129.64537758627981</c:v>
                </c:pt>
                <c:pt idx="83">
                  <c:v>129.98226632334323</c:v>
                </c:pt>
                <c:pt idx="84">
                  <c:v>130.31876131735288</c:v>
                </c:pt>
                <c:pt idx="85">
                  <c:v>130.65486379432554</c:v>
                </c:pt>
                <c:pt idx="86">
                  <c:v>130.99057497500883</c:v>
                </c:pt>
                <c:pt idx="87">
                  <c:v>131.32589607491212</c:v>
                </c:pt>
                <c:pt idx="88">
                  <c:v>131.66082830433731</c:v>
                </c:pt>
                <c:pt idx="89">
                  <c:v>131.99537286840913</c:v>
                </c:pt>
                <c:pt idx="90">
                  <c:v>132.32953096710554</c:v>
                </c:pt>
                <c:pt idx="91">
                  <c:v>132.66330379528762</c:v>
                </c:pt>
                <c:pt idx="92">
                  <c:v>132.99669254272945</c:v>
                </c:pt>
                <c:pt idx="93">
                  <c:v>133.32969839414767</c:v>
                </c:pt>
                <c:pt idx="94">
                  <c:v>133.66232252923083</c:v>
                </c:pt>
                <c:pt idx="95">
                  <c:v>133.99456612266854</c:v>
                </c:pt>
                <c:pt idx="96">
                  <c:v>134.32643034418044</c:v>
                </c:pt>
                <c:pt idx="97">
                  <c:v>134.6579163585449</c:v>
                </c:pt>
                <c:pt idx="98">
                  <c:v>134.98902532562758</c:v>
                </c:pt>
                <c:pt idx="99">
                  <c:v>135.31975840040974</c:v>
                </c:pt>
                <c:pt idx="100">
                  <c:v>135.65011673301635</c:v>
                </c:pt>
                <c:pt idx="101">
                  <c:v>138.93317794574841</c:v>
                </c:pt>
                <c:pt idx="102">
                  <c:v>142.17950134869585</c:v>
                </c:pt>
                <c:pt idx="103">
                  <c:v>145.3901932022757</c:v>
                </c:pt>
                <c:pt idx="104">
                  <c:v>148.56631464480438</c:v>
                </c:pt>
                <c:pt idx="105">
                  <c:v>151.70888418698402</c:v>
                </c:pt>
                <c:pt idx="106">
                  <c:v>154.81888003601975</c:v>
                </c:pt>
                <c:pt idx="107">
                  <c:v>157.89724226321258</c:v>
                </c:pt>
                <c:pt idx="108">
                  <c:v>160.94487482757282</c:v>
                </c:pt>
                <c:pt idx="109">
                  <c:v>163.96264746683622</c:v>
                </c:pt>
                <c:pt idx="110">
                  <c:v>166.95139746622473</c:v>
                </c:pt>
                <c:pt idx="111">
                  <c:v>169.91193131436086</c:v>
                </c:pt>
                <c:pt idx="112">
                  <c:v>172.84502625490651</c:v>
                </c:pt>
                <c:pt idx="113">
                  <c:v>175.75143174174448</c:v>
                </c:pt>
                <c:pt idx="114">
                  <c:v>178.63187080484124</c:v>
                </c:pt>
                <c:pt idx="115">
                  <c:v>181.48704133331836</c:v>
                </c:pt>
                <c:pt idx="116">
                  <c:v>184.31761728170721</c:v>
                </c:pt>
                <c:pt idx="117">
                  <c:v>187.12424980486145</c:v>
                </c:pt>
                <c:pt idx="118">
                  <c:v>189.90756832654967</c:v>
                </c:pt>
                <c:pt idx="119">
                  <c:v>192.66818154634015</c:v>
                </c:pt>
                <c:pt idx="120">
                  <c:v>195.40667838901715</c:v>
                </c:pt>
                <c:pt idx="121">
                  <c:v>198.12362890042994</c:v>
                </c:pt>
                <c:pt idx="122">
                  <c:v>200.81958509336772</c:v>
                </c:pt>
                <c:pt idx="123">
                  <c:v>203.49508174677277</c:v>
                </c:pt>
                <c:pt idx="124">
                  <c:v>206.15063716134873</c:v>
                </c:pt>
                <c:pt idx="125">
                  <c:v>208.78675387438699</c:v>
                </c:pt>
                <c:pt idx="126">
                  <c:v>211.40391933642053</c:v>
                </c:pt>
                <c:pt idx="127">
                  <c:v>214.00260655211963</c:v>
                </c:pt>
                <c:pt idx="128">
                  <c:v>216.58327468766396</c:v>
                </c:pt>
                <c:pt idx="129">
                  <c:v>219.14636964666249</c:v>
                </c:pt>
                <c:pt idx="130">
                  <c:v>221.69232461654099</c:v>
                </c:pt>
                <c:pt idx="131">
                  <c:v>224.2215605871788</c:v>
                </c:pt>
                <c:pt idx="132">
                  <c:v>226.7344868434493</c:v>
                </c:pt>
                <c:pt idx="133">
                  <c:v>229.23150143320061</c:v>
                </c:pt>
                <c:pt idx="134">
                  <c:v>231.71299161210513</c:v>
                </c:pt>
                <c:pt idx="135">
                  <c:v>234.17933426670695</c:v>
                </c:pt>
                <c:pt idx="136">
                  <c:v>236.63089631690301</c:v>
                </c:pt>
                <c:pt idx="137">
                  <c:v>239.06803509900925</c:v>
                </c:pt>
                <c:pt idx="138">
                  <c:v>241.49109873048357</c:v>
                </c:pt>
                <c:pt idx="139">
                  <c:v>243.90042645730384</c:v>
                </c:pt>
                <c:pt idx="140">
                  <c:v>246.29634898493131</c:v>
                </c:pt>
                <c:pt idx="141">
                  <c:v>248.67918879372647</c:v>
                </c:pt>
                <c:pt idx="142">
                  <c:v>251.04926043962456</c:v>
                </c:pt>
                <c:pt idx="143">
                  <c:v>253.40687084082415</c:v>
                </c:pt>
                <c:pt idx="144">
                  <c:v>255.75231955118929</c:v>
                </c:pt>
                <c:pt idx="145">
                  <c:v>258.08589902101841</c:v>
                </c:pt>
                <c:pt idx="146">
                  <c:v>260.40789484578772</c:v>
                </c:pt>
                <c:pt idx="147">
                  <c:v>262.7185860034337</c:v>
                </c:pt>
                <c:pt idx="148">
                  <c:v>265.01824508070013</c:v>
                </c:pt>
                <c:pt idx="149">
                  <c:v>267.30713848903576</c:v>
                </c:pt>
                <c:pt idx="150">
                  <c:v>269.58552667049435</c:v>
                </c:pt>
                <c:pt idx="151">
                  <c:v>271.85366429405258</c:v>
                </c:pt>
                <c:pt idx="152">
                  <c:v>274.11180044273044</c:v>
                </c:pt>
                <c:pt idx="153">
                  <c:v>276.36017879186579</c:v>
                </c:pt>
                <c:pt idx="154">
                  <c:v>278.59903777886507</c:v>
                </c:pt>
                <c:pt idx="155">
                  <c:v>280.82861076472312</c:v>
                </c:pt>
                <c:pt idx="156">
                  <c:v>283.04912618757538</c:v>
                </c:pt>
                <c:pt idx="157">
                  <c:v>285.26080770851911</c:v>
                </c:pt>
                <c:pt idx="158">
                  <c:v>287.46387434991141</c:v>
                </c:pt>
                <c:pt idx="159">
                  <c:v>289.65854062632553</c:v>
                </c:pt>
                <c:pt idx="160">
                  <c:v>291.84501666831858</c:v>
                </c:pt>
                <c:pt idx="161">
                  <c:v>294.02350833913761</c:v>
                </c:pt>
                <c:pt idx="162">
                  <c:v>296.19421734446189</c:v>
                </c:pt>
                <c:pt idx="163">
                  <c:v>298.35734133525267</c:v>
                </c:pt>
                <c:pt idx="164">
                  <c:v>300.5130740037514</c:v>
                </c:pt>
                <c:pt idx="165">
                  <c:v>302.6616051726383</c:v>
                </c:pt>
                <c:pt idx="166">
                  <c:v>304.80312087733313</c:v>
                </c:pt>
                <c:pt idx="167">
                  <c:v>306.93780344138685</c:v>
                </c:pt>
                <c:pt idx="168">
                  <c:v>309.06583154488067</c:v>
                </c:pt>
                <c:pt idx="169">
                  <c:v>311.1873802857134</c:v>
                </c:pt>
                <c:pt idx="170">
                  <c:v>313.30262123362257</c:v>
                </c:pt>
                <c:pt idx="171">
                  <c:v>315.41172247674535</c:v>
                </c:pt>
                <c:pt idx="172">
                  <c:v>317.51484866048673</c:v>
                </c:pt>
                <c:pt idx="173">
                  <c:v>319.6121610184191</c:v>
                </c:pt>
                <c:pt idx="174">
                  <c:v>321.70381739489619</c:v>
                </c:pt>
                <c:pt idx="175">
                  <c:v>323.78997225901719</c:v>
                </c:pt>
                <c:pt idx="176">
                  <c:v>325.87077670953391</c:v>
                </c:pt>
                <c:pt idx="177">
                  <c:v>327.94637847024603</c:v>
                </c:pt>
                <c:pt idx="178">
                  <c:v>330.01692187538634</c:v>
                </c:pt>
                <c:pt idx="179">
                  <c:v>332.08254784445461</c:v>
                </c:pt>
                <c:pt idx="180">
                  <c:v>334.14339384592091</c:v>
                </c:pt>
                <c:pt idx="181">
                  <c:v>336.19959384918769</c:v>
                </c:pt>
                <c:pt idx="182">
                  <c:v>338.2512782641798</c:v>
                </c:pt>
                <c:pt idx="183">
                  <c:v>340.29857386792395</c:v>
                </c:pt>
                <c:pt idx="184">
                  <c:v>342.34160371749425</c:v>
                </c:pt>
                <c:pt idx="185">
                  <c:v>344.38048704873927</c:v>
                </c:pt>
                <c:pt idx="186">
                  <c:v>346.41533916028237</c:v>
                </c:pt>
                <c:pt idx="187">
                  <c:v>348.44627128240415</c:v>
                </c:pt>
                <c:pt idx="188">
                  <c:v>350.47339043058952</c:v>
                </c:pt>
                <c:pt idx="189">
                  <c:v>352.49679924375937</c:v>
                </c:pt>
                <c:pt idx="190">
                  <c:v>354.51659580752096</c:v>
                </c:pt>
                <c:pt idx="191">
                  <c:v>356.53287346317165</c:v>
                </c:pt>
                <c:pt idx="192">
                  <c:v>358.5457206036844</c:v>
                </c:pt>
                <c:pt idx="193">
                  <c:v>360.55522045849392</c:v>
                </c:pt>
                <c:pt idx="194">
                  <c:v>362.56145086958207</c:v>
                </c:pt>
                <c:pt idx="195">
                  <c:v>364.56448406211655</c:v>
                </c:pt>
                <c:pt idx="196">
                  <c:v>366.56438641369664</c:v>
                </c:pt>
                <c:pt idx="197">
                  <c:v>368.56121822705984</c:v>
                </c:pt>
                <c:pt idx="198">
                  <c:v>370.555033511842</c:v>
                </c:pt>
                <c:pt idx="199">
                  <c:v>372.5458797815869</c:v>
                </c:pt>
                <c:pt idx="200">
                  <c:v>374.53379787258677</c:v>
                </c:pt>
                <c:pt idx="201">
                  <c:v>376.5188217912206</c:v>
                </c:pt>
                <c:pt idx="202">
                  <c:v>378.50097859617938</c:v>
                </c:pt>
                <c:pt idx="203">
                  <c:v>380.48028832128256</c:v>
                </c:pt>
                <c:pt idx="204">
                  <c:v>382.456763943505</c:v>
                </c:pt>
                <c:pt idx="205">
                  <c:v>384.43041139939436</c:v>
                </c:pt>
                <c:pt idx="206">
                  <c:v>386.40122965135828</c:v>
                </c:pt>
                <c:pt idx="207">
                  <c:v>388.36921080347736</c:v>
                </c:pt>
                <c:pt idx="208">
                  <c:v>390.33434026469496</c:v>
                </c:pt>
                <c:pt idx="209">
                  <c:v>392.29659695560508</c:v>
                </c:pt>
                <c:pt idx="210">
                  <c:v>394.25595355372201</c:v>
                </c:pt>
                <c:pt idx="211">
                  <c:v>396.21237677115653</c:v>
                </c:pt>
                <c:pt idx="212">
                  <c:v>398.16582765807766</c:v>
                </c:pt>
                <c:pt idx="213">
                  <c:v>400.11626192519611</c:v>
                </c:pt>
                <c:pt idx="214">
                  <c:v>402.06363027871413</c:v>
                </c:pt>
                <c:pt idx="215">
                  <c:v>404.00787876167635</c:v>
                </c:pt>
                <c:pt idx="216">
                  <c:v>405.94894909633967</c:v>
                </c:pt>
                <c:pt idx="217">
                  <c:v>407.88677902297633</c:v>
                </c:pt>
                <c:pt idx="218">
                  <c:v>409.82130263135912</c:v>
                </c:pt>
                <c:pt idx="219">
                  <c:v>411.75245068199399</c:v>
                </c:pt>
                <c:pt idx="220">
                  <c:v>413.68015091492123</c:v>
                </c:pt>
                <c:pt idx="221">
                  <c:v>415.60432834457794</c:v>
                </c:pt>
                <c:pt idx="222">
                  <c:v>417.52490553978663</c:v>
                </c:pt>
                <c:pt idx="223">
                  <c:v>419.44180288840892</c:v>
                </c:pt>
                <c:pt idx="224">
                  <c:v>421.35493884657996</c:v>
                </c:pt>
                <c:pt idx="225">
                  <c:v>423.26423017273152</c:v>
                </c:pt>
                <c:pt idx="226">
                  <c:v>425.16959214682674</c:v>
                </c:pt>
                <c:pt idx="227">
                  <c:v>427.07093877538421</c:v>
                </c:pt>
                <c:pt idx="228">
                  <c:v>428.96818298296881</c:v>
                </c:pt>
                <c:pt idx="229">
                  <c:v>430.86123679088837</c:v>
                </c:pt>
                <c:pt idx="230">
                  <c:v>432.75001148386258</c:v>
                </c:pt>
                <c:pt idx="231">
                  <c:v>434.63441776543561</c:v>
                </c:pt>
                <c:pt idx="232">
                  <c:v>436.51436590289001</c:v>
                </c:pt>
                <c:pt idx="233">
                  <c:v>438.38976586239369</c:v>
                </c:pt>
                <c:pt idx="234">
                  <c:v>440.26052743507779</c:v>
                </c:pt>
                <c:pt idx="235">
                  <c:v>442.1265603547032</c:v>
                </c:pt>
                <c:pt idx="236">
                  <c:v>443.98777440753224</c:v>
                </c:pt>
                <c:pt idx="237">
                  <c:v>445.84407953497811</c:v>
                </c:pt>
                <c:pt idx="238">
                  <c:v>447.69538592956218</c:v>
                </c:pt>
                <c:pt idx="239">
                  <c:v>449.54160412466734</c:v>
                </c:pt>
                <c:pt idx="240">
                  <c:v>451.3826450785362</c:v>
                </c:pt>
                <c:pt idx="241">
                  <c:v>453.21842025292534</c:v>
                </c:pt>
                <c:pt idx="242">
                  <c:v>455.04884168679098</c:v>
                </c:pt>
                <c:pt idx="243">
                  <c:v>456.87382206535005</c:v>
                </c:pt>
                <c:pt idx="244">
                  <c:v>458.69327478482961</c:v>
                </c:pt>
                <c:pt idx="245">
                  <c:v>460.50711401319006</c:v>
                </c:pt>
                <c:pt idx="246">
                  <c:v>462.31525474708309</c:v>
                </c:pt>
                <c:pt idx="247">
                  <c:v>464.11761286528139</c:v>
                </c:pt>
                <c:pt idx="248">
                  <c:v>465.91410517879694</c:v>
                </c:pt>
                <c:pt idx="249">
                  <c:v>467.70464947788537</c:v>
                </c:pt>
                <c:pt idx="250">
                  <c:v>469.48916457611665</c:v>
                </c:pt>
                <c:pt idx="251">
                  <c:v>471.2675703516777</c:v>
                </c:pt>
                <c:pt idx="252">
                  <c:v>473.03978778605733</c:v>
                </c:pt>
                <c:pt idx="253">
                  <c:v>474.80573900025195</c:v>
                </c:pt>
                <c:pt idx="254">
                  <c:v>476.56534728861925</c:v>
                </c:pt>
                <c:pt idx="255">
                  <c:v>478.31853715049652</c:v>
                </c:pt>
                <c:pt idx="256">
                  <c:v>480.06523431969106</c:v>
                </c:pt>
                <c:pt idx="257">
                  <c:v>481.80536579194199</c:v>
                </c:pt>
                <c:pt idx="258">
                  <c:v>483.53885985044508</c:v>
                </c:pt>
                <c:pt idx="259">
                  <c:v>485.26564608952589</c:v>
                </c:pt>
                <c:pt idx="260">
                  <c:v>486.98565543654013</c:v>
                </c:pt>
                <c:pt idx="261">
                  <c:v>488.69882017207453</c:v>
                </c:pt>
                <c:pt idx="262">
                  <c:v>490.40507394851738</c:v>
                </c:pt>
                <c:pt idx="263">
                  <c:v>492.10435180706253</c:v>
                </c:pt>
                <c:pt idx="264">
                  <c:v>493.79659019320741</c:v>
                </c:pt>
                <c:pt idx="265">
                  <c:v>495.4817269708019</c:v>
                </c:pt>
                <c:pt idx="266">
                  <c:v>497.15970143470128</c:v>
                </c:pt>
                <c:pt idx="267">
                  <c:v>498.83045432207405</c:v>
                </c:pt>
                <c:pt idx="268">
                  <c:v>500.49392782241262</c:v>
                </c:pt>
                <c:pt idx="269">
                  <c:v>502.15006558629233</c:v>
                </c:pt>
                <c:pt idx="270">
                  <c:v>503.79881273292267</c:v>
                </c:pt>
                <c:pt idx="271">
                  <c:v>505.44011585653186</c:v>
                </c:pt>
                <c:pt idx="272">
                  <c:v>507.07392303162464</c:v>
                </c:pt>
                <c:pt idx="273">
                  <c:v>508.70018381715221</c:v>
                </c:pt>
                <c:pt idx="274">
                  <c:v>510.3188492596297</c:v>
                </c:pt>
                <c:pt idx="275">
                  <c:v>511.92987189523831</c:v>
                </c:pt>
                <c:pt idx="276">
                  <c:v>513.53320575094494</c:v>
                </c:pt>
                <c:pt idx="277">
                  <c:v>515.12880634467365</c:v>
                </c:pt>
                <c:pt idx="278">
                  <c:v>516.71663068455985</c:v>
                </c:pt>
                <c:pt idx="279">
                  <c:v>518.29663726732031</c:v>
                </c:pt>
                <c:pt idx="280">
                  <c:v>519.86878607576705</c:v>
                </c:pt>
                <c:pt idx="281">
                  <c:v>521.43303857549699</c:v>
                </c:pt>
                <c:pt idx="282">
                  <c:v>522.9893577107847</c:v>
                </c:pt>
                <c:pt idx="283">
                  <c:v>524.5377078997069</c:v>
                </c:pt>
                <c:pt idx="284">
                  <c:v>526.07805502852671</c:v>
                </c:pt>
                <c:pt idx="285">
                  <c:v>527.61036644536375</c:v>
                </c:pt>
                <c:pt idx="286">
                  <c:v>529.13461095317734</c:v>
                </c:pt>
                <c:pt idx="287">
                  <c:v>530.65075880208792</c:v>
                </c:pt>
                <c:pt idx="288">
                  <c:v>532.15878168106258</c:v>
                </c:pt>
                <c:pt idx="289">
                  <c:v>533.65865270898894</c:v>
                </c:pt>
                <c:pt idx="290">
                  <c:v>535.15034642516252</c:v>
                </c:pt>
                <c:pt idx="291">
                  <c:v>536.63383877921092</c:v>
                </c:pt>
                <c:pt idx="292">
                  <c:v>538.10910712047803</c:v>
                </c:pt>
                <c:pt idx="293">
                  <c:v>539.57613018689233</c:v>
                </c:pt>
                <c:pt idx="294">
                  <c:v>541.0348880933409</c:v>
                </c:pt>
                <c:pt idx="295">
                  <c:v>542.48536231957155</c:v>
                </c:pt>
                <c:pt idx="296">
                  <c:v>543.92753569764523</c:v>
                </c:pt>
                <c:pt idx="297">
                  <c:v>545.36139239895965</c:v>
                </c:pt>
                <c:pt idx="298">
                  <c:v>546.78691792086545</c:v>
                </c:pt>
                <c:pt idx="299">
                  <c:v>548.20409907289536</c:v>
                </c:pt>
                <c:pt idx="300">
                  <c:v>549.61292396262627</c:v>
                </c:pt>
                <c:pt idx="301">
                  <c:v>551.01338198119447</c:v>
                </c:pt>
                <c:pt idx="302">
                  <c:v>552.4054637884833</c:v>
                </c:pt>
                <c:pt idx="303">
                  <c:v>553.78916129800211</c:v>
                </c:pt>
                <c:pt idx="304">
                  <c:v>555.16446766147567</c:v>
                </c:pt>
                <c:pt idx="305">
                  <c:v>556.53137725316151</c:v>
                </c:pt>
                <c:pt idx="306">
                  <c:v>557.88988565391344</c:v>
                </c:pt>
                <c:pt idx="307">
                  <c:v>559.23998963500958</c:v>
                </c:pt>
                <c:pt idx="308">
                  <c:v>560.58168714176009</c:v>
                </c:pt>
                <c:pt idx="309">
                  <c:v>561.91497727691353</c:v>
                </c:pt>
                <c:pt idx="310">
                  <c:v>563.23986028387651</c:v>
                </c:pt>
                <c:pt idx="311">
                  <c:v>564.55633752976348</c:v>
                </c:pt>
                <c:pt idx="312">
                  <c:v>565.86441148829203</c:v>
                </c:pt>
                <c:pt idx="313">
                  <c:v>567.16408572253886</c:v>
                </c:pt>
                <c:pt idx="314">
                  <c:v>568.45536486757101</c:v>
                </c:pt>
                <c:pt idx="315">
                  <c:v>569.73825461296758</c:v>
                </c:pt>
                <c:pt idx="316">
                  <c:v>571.01276168524487</c:v>
                </c:pt>
                <c:pt idx="317">
                  <c:v>572.27889383019942</c:v>
                </c:pt>
                <c:pt idx="318">
                  <c:v>573.53665979518246</c:v>
                </c:pt>
                <c:pt idx="319">
                  <c:v>574.78606931131742</c:v>
                </c:pt>
                <c:pt idx="320">
                  <c:v>576.02713307567478</c:v>
                </c:pt>
                <c:pt idx="321">
                  <c:v>577.25986273341505</c:v>
                </c:pt>
                <c:pt idx="322">
                  <c:v>578.48427085991227</c:v>
                </c:pt>
                <c:pt idx="323">
                  <c:v>579.70037094286977</c:v>
                </c:pt>
                <c:pt idx="324">
                  <c:v>580.90817736443853</c:v>
                </c:pt>
                <c:pt idx="325">
                  <c:v>582.1077053833493</c:v>
                </c:pt>
                <c:pt idx="326">
                  <c:v>583.29897111706896</c:v>
                </c:pt>
                <c:pt idx="327">
                  <c:v>584.48199152399093</c:v>
                </c:pt>
                <c:pt idx="328">
                  <c:v>585.6567843856692</c:v>
                </c:pt>
                <c:pt idx="329">
                  <c:v>586.82336828910536</c:v>
                </c:pt>
                <c:pt idx="330">
                  <c:v>587.9817626090977</c:v>
                </c:pt>
                <c:pt idx="331">
                  <c:v>589.13198749066112</c:v>
                </c:pt>
                <c:pt idx="332">
                  <c:v>590.27406383152538</c:v>
                </c:pt>
                <c:pt idx="333">
                  <c:v>591.40801326472081</c:v>
                </c:pt>
                <c:pt idx="334">
                  <c:v>592.53385814125807</c:v>
                </c:pt>
                <c:pt idx="335">
                  <c:v>593.65162151290986</c:v>
                </c:pt>
                <c:pt idx="336">
                  <c:v>594.76132711510127</c:v>
                </c:pt>
                <c:pt idx="337">
                  <c:v>595.86299934991575</c:v>
                </c:pt>
                <c:pt idx="338">
                  <c:v>596.95666326922276</c:v>
                </c:pt>
                <c:pt idx="339">
                  <c:v>598.04234455793335</c:v>
                </c:pt>
                <c:pt idx="340">
                  <c:v>599.12006951738931</c:v>
                </c:pt>
                <c:pt idx="341">
                  <c:v>600.18986504889165</c:v>
                </c:pt>
                <c:pt idx="342">
                  <c:v>601.25175863737309</c:v>
                </c:pt>
                <c:pt idx="343">
                  <c:v>602.30577833522011</c:v>
                </c:pt>
                <c:pt idx="344">
                  <c:v>603.3519527462488</c:v>
                </c:pt>
                <c:pt idx="345">
                  <c:v>604.39031100983902</c:v>
                </c:pt>
                <c:pt idx="346">
                  <c:v>605.4208827852309</c:v>
                </c:pt>
                <c:pt idx="347">
                  <c:v>606.44369823598765</c:v>
                </c:pt>
                <c:pt idx="348">
                  <c:v>607.45878801462834</c:v>
                </c:pt>
                <c:pt idx="349">
                  <c:v>608.46618324743372</c:v>
                </c:pt>
                <c:pt idx="350">
                  <c:v>609.4659155194289</c:v>
                </c:pt>
                <c:pt idx="351">
                  <c:v>610.45801685954484</c:v>
                </c:pt>
                <c:pt idx="352">
                  <c:v>611.44251972596214</c:v>
                </c:pt>
                <c:pt idx="353">
                  <c:v>612.41945699163921</c:v>
                </c:pt>
                <c:pt idx="354">
                  <c:v>613.38886193002713</c:v>
                </c:pt>
                <c:pt idx="355">
                  <c:v>614.35076820097356</c:v>
                </c:pt>
                <c:pt idx="356">
                  <c:v>615.30520983681686</c:v>
                </c:pt>
                <c:pt idx="357">
                  <c:v>616.2522212286724</c:v>
                </c:pt>
                <c:pt idx="358">
                  <c:v>617.19183711291316</c:v>
                </c:pt>
                <c:pt idx="359">
                  <c:v>618.12409255784496</c:v>
                </c:pt>
                <c:pt idx="360">
                  <c:v>619.04902295057786</c:v>
                </c:pt>
                <c:pt idx="361">
                  <c:v>619.96666398409457</c:v>
                </c:pt>
                <c:pt idx="362">
                  <c:v>620.87705164451665</c:v>
                </c:pt>
                <c:pt idx="363">
                  <c:v>621.78022219856928</c:v>
                </c:pt>
                <c:pt idx="364">
                  <c:v>622.67621218124475</c:v>
                </c:pt>
                <c:pt idx="365">
                  <c:v>623.56505838366547</c:v>
                </c:pt>
                <c:pt idx="366">
                  <c:v>624.44679784114578</c:v>
                </c:pt>
                <c:pt idx="367">
                  <c:v>625.32146782145355</c:v>
                </c:pt>
                <c:pt idx="368">
                  <c:v>626.18910581327088</c:v>
                </c:pt>
                <c:pt idx="369">
                  <c:v>627.04974951485394</c:v>
                </c:pt>
                <c:pt idx="370">
                  <c:v>627.90343682289142</c:v>
                </c:pt>
                <c:pt idx="371">
                  <c:v>628.75020582156105</c:v>
                </c:pt>
                <c:pt idx="372">
                  <c:v>629.59009477178427</c:v>
                </c:pt>
                <c:pt idx="373">
                  <c:v>630.42314210067696</c:v>
                </c:pt>
                <c:pt idx="374">
                  <c:v>631.24938639119705</c:v>
                </c:pt>
                <c:pt idx="375">
                  <c:v>632.06886637198727</c:v>
                </c:pt>
                <c:pt idx="376">
                  <c:v>632.88162090741173</c:v>
                </c:pt>
                <c:pt idx="377">
                  <c:v>633.68768898778615</c:v>
                </c:pt>
                <c:pt idx="378">
                  <c:v>634.48710971979983</c:v>
                </c:pt>
                <c:pt idx="379">
                  <c:v>635.27992231712847</c:v>
                </c:pt>
                <c:pt idx="380">
                  <c:v>636.0661660912366</c:v>
                </c:pt>
                <c:pt idx="381">
                  <c:v>636.84588044236796</c:v>
                </c:pt>
                <c:pt idx="382">
                  <c:v>637.61910485072235</c:v>
                </c:pt>
                <c:pt idx="383">
                  <c:v>638.38587886781818</c:v>
                </c:pt>
                <c:pt idx="384">
                  <c:v>639.14624210803754</c:v>
                </c:pt>
                <c:pt idx="385">
                  <c:v>639.90023424035428</c:v>
                </c:pt>
                <c:pt idx="386">
                  <c:v>640.64789498024152</c:v>
                </c:pt>
                <c:pt idx="387">
                  <c:v>641.3892640817578</c:v>
                </c:pt>
                <c:pt idx="388">
                  <c:v>642.12438132980992</c:v>
                </c:pt>
                <c:pt idx="389">
                  <c:v>642.85328653259091</c:v>
                </c:pt>
                <c:pt idx="390">
                  <c:v>643.57601951419031</c:v>
                </c:pt>
                <c:pt idx="391">
                  <c:v>644.29262010737602</c:v>
                </c:pt>
                <c:pt idx="392">
                  <c:v>644.29262010737602</c:v>
                </c:pt>
                <c:pt idx="393">
                  <c:v>644.29262010737602</c:v>
                </c:pt>
                <c:pt idx="394">
                  <c:v>644.29262010737602</c:v>
                </c:pt>
                <c:pt idx="395">
                  <c:v>644.29262010737602</c:v>
                </c:pt>
                <c:pt idx="396">
                  <c:v>644.29262010737602</c:v>
                </c:pt>
                <c:pt idx="397">
                  <c:v>644.29262010737602</c:v>
                </c:pt>
                <c:pt idx="398">
                  <c:v>644.29262010737602</c:v>
                </c:pt>
                <c:pt idx="399">
                  <c:v>644.29262010737602</c:v>
                </c:pt>
                <c:pt idx="400">
                  <c:v>644.29262010737602</c:v>
                </c:pt>
                <c:pt idx="401">
                  <c:v>644.29262010737602</c:v>
                </c:pt>
                <c:pt idx="402">
                  <c:v>644.29262010737602</c:v>
                </c:pt>
                <c:pt idx="403">
                  <c:v>644.29262010737602</c:v>
                </c:pt>
                <c:pt idx="404">
                  <c:v>644.29262010737602</c:v>
                </c:pt>
                <c:pt idx="405">
                  <c:v>644.29262010737602</c:v>
                </c:pt>
                <c:pt idx="406">
                  <c:v>644.29262010737602</c:v>
                </c:pt>
                <c:pt idx="407">
                  <c:v>644.29262010737602</c:v>
                </c:pt>
                <c:pt idx="408">
                  <c:v>644.29262010737602</c:v>
                </c:pt>
                <c:pt idx="409">
                  <c:v>644.29262010737602</c:v>
                </c:pt>
                <c:pt idx="410">
                  <c:v>644.29262010737602</c:v>
                </c:pt>
                <c:pt idx="411">
                  <c:v>644.29262010737602</c:v>
                </c:pt>
                <c:pt idx="412">
                  <c:v>644.29262010737602</c:v>
                </c:pt>
                <c:pt idx="413">
                  <c:v>644.29262010737602</c:v>
                </c:pt>
                <c:pt idx="414">
                  <c:v>644.29262010737602</c:v>
                </c:pt>
                <c:pt idx="415">
                  <c:v>644.29262010737602</c:v>
                </c:pt>
                <c:pt idx="416">
                  <c:v>644.29262010737602</c:v>
                </c:pt>
                <c:pt idx="417">
                  <c:v>644.29262010737602</c:v>
                </c:pt>
                <c:pt idx="418">
                  <c:v>644.29262010737602</c:v>
                </c:pt>
                <c:pt idx="419">
                  <c:v>644.29262010737602</c:v>
                </c:pt>
                <c:pt idx="420">
                  <c:v>644.29262010737602</c:v>
                </c:pt>
                <c:pt idx="421">
                  <c:v>644.29262010737602</c:v>
                </c:pt>
                <c:pt idx="422">
                  <c:v>644.29262010737602</c:v>
                </c:pt>
                <c:pt idx="423">
                  <c:v>644.29262010737602</c:v>
                </c:pt>
                <c:pt idx="424">
                  <c:v>644.29262010737602</c:v>
                </c:pt>
                <c:pt idx="425">
                  <c:v>644.29262010737602</c:v>
                </c:pt>
                <c:pt idx="426">
                  <c:v>644.29262010737602</c:v>
                </c:pt>
                <c:pt idx="427">
                  <c:v>644.29262010737602</c:v>
                </c:pt>
                <c:pt idx="428">
                  <c:v>644.29262010737602</c:v>
                </c:pt>
                <c:pt idx="429">
                  <c:v>644.29262010737602</c:v>
                </c:pt>
                <c:pt idx="430">
                  <c:v>644.29262010737602</c:v>
                </c:pt>
                <c:pt idx="431">
                  <c:v>644.29262010737602</c:v>
                </c:pt>
                <c:pt idx="432">
                  <c:v>644.29262010737602</c:v>
                </c:pt>
                <c:pt idx="433">
                  <c:v>644.29262010737602</c:v>
                </c:pt>
                <c:pt idx="434">
                  <c:v>644.29262010737602</c:v>
                </c:pt>
                <c:pt idx="435">
                  <c:v>644.29262010737602</c:v>
                </c:pt>
                <c:pt idx="436">
                  <c:v>644.29262010737602</c:v>
                </c:pt>
                <c:pt idx="437">
                  <c:v>644.29262010737602</c:v>
                </c:pt>
                <c:pt idx="438">
                  <c:v>644.29262010737602</c:v>
                </c:pt>
                <c:pt idx="439">
                  <c:v>644.29262010737602</c:v>
                </c:pt>
                <c:pt idx="440">
                  <c:v>644.29262010737602</c:v>
                </c:pt>
                <c:pt idx="441">
                  <c:v>644.29262010737602</c:v>
                </c:pt>
                <c:pt idx="442">
                  <c:v>644.29262010737602</c:v>
                </c:pt>
                <c:pt idx="443">
                  <c:v>644.29262010737602</c:v>
                </c:pt>
                <c:pt idx="444">
                  <c:v>644.29262010737602</c:v>
                </c:pt>
                <c:pt idx="445">
                  <c:v>644.29262010737602</c:v>
                </c:pt>
                <c:pt idx="446">
                  <c:v>644.29262010737602</c:v>
                </c:pt>
                <c:pt idx="447">
                  <c:v>644.29262010737602</c:v>
                </c:pt>
                <c:pt idx="448">
                  <c:v>644.29262010737602</c:v>
                </c:pt>
                <c:pt idx="449">
                  <c:v>644.29262010737602</c:v>
                </c:pt>
                <c:pt idx="450">
                  <c:v>644.29262010737602</c:v>
                </c:pt>
                <c:pt idx="451">
                  <c:v>644.29262010737602</c:v>
                </c:pt>
                <c:pt idx="452">
                  <c:v>644.29262010737602</c:v>
                </c:pt>
                <c:pt idx="453">
                  <c:v>644.29262010737602</c:v>
                </c:pt>
                <c:pt idx="454">
                  <c:v>644.29262010737602</c:v>
                </c:pt>
                <c:pt idx="455">
                  <c:v>644.29262010737602</c:v>
                </c:pt>
                <c:pt idx="456">
                  <c:v>644.29262010737602</c:v>
                </c:pt>
                <c:pt idx="457">
                  <c:v>644.29262010737602</c:v>
                </c:pt>
                <c:pt idx="458">
                  <c:v>644.29262010737602</c:v>
                </c:pt>
                <c:pt idx="459">
                  <c:v>644.29262010737602</c:v>
                </c:pt>
                <c:pt idx="460">
                  <c:v>644.29262010737602</c:v>
                </c:pt>
                <c:pt idx="461">
                  <c:v>644.29262010737602</c:v>
                </c:pt>
                <c:pt idx="462">
                  <c:v>644.29262010737602</c:v>
                </c:pt>
                <c:pt idx="463">
                  <c:v>644.29262010737602</c:v>
                </c:pt>
                <c:pt idx="464">
                  <c:v>644.29262010737602</c:v>
                </c:pt>
                <c:pt idx="465">
                  <c:v>644.29262010737602</c:v>
                </c:pt>
                <c:pt idx="466">
                  <c:v>644.29262010737602</c:v>
                </c:pt>
                <c:pt idx="467">
                  <c:v>644.29262010737602</c:v>
                </c:pt>
                <c:pt idx="468">
                  <c:v>644.29262010737602</c:v>
                </c:pt>
                <c:pt idx="469">
                  <c:v>644.29262010737602</c:v>
                </c:pt>
                <c:pt idx="470">
                  <c:v>644.29262010737602</c:v>
                </c:pt>
                <c:pt idx="471">
                  <c:v>644.29262010737602</c:v>
                </c:pt>
                <c:pt idx="472">
                  <c:v>644.29262010737602</c:v>
                </c:pt>
                <c:pt idx="473">
                  <c:v>644.29262010737602</c:v>
                </c:pt>
                <c:pt idx="474">
                  <c:v>644.29262010737602</c:v>
                </c:pt>
                <c:pt idx="475">
                  <c:v>644.29262010737602</c:v>
                </c:pt>
                <c:pt idx="476">
                  <c:v>644.29262010737602</c:v>
                </c:pt>
                <c:pt idx="477">
                  <c:v>644.29262010737602</c:v>
                </c:pt>
                <c:pt idx="478">
                  <c:v>644.29262010737602</c:v>
                </c:pt>
                <c:pt idx="479">
                  <c:v>644.29262010737602</c:v>
                </c:pt>
                <c:pt idx="480">
                  <c:v>644.29262010737602</c:v>
                </c:pt>
                <c:pt idx="481">
                  <c:v>644.29262010737602</c:v>
                </c:pt>
                <c:pt idx="482">
                  <c:v>644.29262010737602</c:v>
                </c:pt>
                <c:pt idx="483">
                  <c:v>644.29262010737602</c:v>
                </c:pt>
                <c:pt idx="484">
                  <c:v>644.29262010737602</c:v>
                </c:pt>
                <c:pt idx="485">
                  <c:v>644.29262010737602</c:v>
                </c:pt>
                <c:pt idx="486">
                  <c:v>644.29262010737602</c:v>
                </c:pt>
                <c:pt idx="487">
                  <c:v>644.29262010737602</c:v>
                </c:pt>
                <c:pt idx="488">
                  <c:v>644.29262010737602</c:v>
                </c:pt>
                <c:pt idx="489">
                  <c:v>644.29262010737602</c:v>
                </c:pt>
                <c:pt idx="490">
                  <c:v>644.29262010737602</c:v>
                </c:pt>
                <c:pt idx="491">
                  <c:v>644.29262010737602</c:v>
                </c:pt>
                <c:pt idx="492">
                  <c:v>644.29262010737602</c:v>
                </c:pt>
                <c:pt idx="493">
                  <c:v>644.29262010737602</c:v>
                </c:pt>
                <c:pt idx="494">
                  <c:v>644.29262010737602</c:v>
                </c:pt>
                <c:pt idx="495">
                  <c:v>644.29262010737602</c:v>
                </c:pt>
                <c:pt idx="496">
                  <c:v>644.29262010737602</c:v>
                </c:pt>
                <c:pt idx="497">
                  <c:v>644.29262010737602</c:v>
                </c:pt>
                <c:pt idx="498">
                  <c:v>644.29262010737602</c:v>
                </c:pt>
                <c:pt idx="499">
                  <c:v>644.29262010737602</c:v>
                </c:pt>
                <c:pt idx="500">
                  <c:v>644.29262010737602</c:v>
                </c:pt>
                <c:pt idx="501">
                  <c:v>644.29262010737602</c:v>
                </c:pt>
                <c:pt idx="502">
                  <c:v>644.29262010737602</c:v>
                </c:pt>
                <c:pt idx="503">
                  <c:v>644.29262010737602</c:v>
                </c:pt>
                <c:pt idx="504">
                  <c:v>644.29262010737602</c:v>
                </c:pt>
                <c:pt idx="505">
                  <c:v>644.29262010737602</c:v>
                </c:pt>
                <c:pt idx="506">
                  <c:v>644.29262010737602</c:v>
                </c:pt>
                <c:pt idx="507">
                  <c:v>644.29262010737602</c:v>
                </c:pt>
                <c:pt idx="508">
                  <c:v>644.29262010737602</c:v>
                </c:pt>
                <c:pt idx="509">
                  <c:v>644.29262010737602</c:v>
                </c:pt>
                <c:pt idx="510">
                  <c:v>644.29262010737602</c:v>
                </c:pt>
                <c:pt idx="511">
                  <c:v>644.29262010737602</c:v>
                </c:pt>
                <c:pt idx="512">
                  <c:v>644.29262010737602</c:v>
                </c:pt>
                <c:pt idx="513">
                  <c:v>644.29262010737602</c:v>
                </c:pt>
                <c:pt idx="514">
                  <c:v>644.29262010737602</c:v>
                </c:pt>
                <c:pt idx="515">
                  <c:v>644.29262010737602</c:v>
                </c:pt>
                <c:pt idx="516">
                  <c:v>644.29262010737602</c:v>
                </c:pt>
                <c:pt idx="517">
                  <c:v>644.29262010737602</c:v>
                </c:pt>
                <c:pt idx="518">
                  <c:v>644.29262010737602</c:v>
                </c:pt>
                <c:pt idx="519">
                  <c:v>644.29262010737602</c:v>
                </c:pt>
                <c:pt idx="520">
                  <c:v>644.29262010737602</c:v>
                </c:pt>
                <c:pt idx="521">
                  <c:v>644.29262010737602</c:v>
                </c:pt>
                <c:pt idx="522">
                  <c:v>644.29262010737602</c:v>
                </c:pt>
                <c:pt idx="523">
                  <c:v>644.29262010737602</c:v>
                </c:pt>
                <c:pt idx="524">
                  <c:v>644.29262010737602</c:v>
                </c:pt>
                <c:pt idx="525">
                  <c:v>644.29262010737602</c:v>
                </c:pt>
                <c:pt idx="526">
                  <c:v>644.29262010737602</c:v>
                </c:pt>
                <c:pt idx="527">
                  <c:v>644.29262010737602</c:v>
                </c:pt>
                <c:pt idx="528">
                  <c:v>644.29262010737602</c:v>
                </c:pt>
                <c:pt idx="529">
                  <c:v>644.29262010737602</c:v>
                </c:pt>
                <c:pt idx="530">
                  <c:v>644.29262010737602</c:v>
                </c:pt>
                <c:pt idx="531">
                  <c:v>644.29262010737602</c:v>
                </c:pt>
                <c:pt idx="532">
                  <c:v>644.29262010737602</c:v>
                </c:pt>
                <c:pt idx="533">
                  <c:v>644.29262010737602</c:v>
                </c:pt>
                <c:pt idx="534">
                  <c:v>644.29262010737602</c:v>
                </c:pt>
                <c:pt idx="535">
                  <c:v>644.29262010737602</c:v>
                </c:pt>
                <c:pt idx="536">
                  <c:v>644.29262010737602</c:v>
                </c:pt>
                <c:pt idx="537">
                  <c:v>644.29262010737602</c:v>
                </c:pt>
                <c:pt idx="538">
                  <c:v>644.29262010737602</c:v>
                </c:pt>
                <c:pt idx="539">
                  <c:v>644.29262010737602</c:v>
                </c:pt>
                <c:pt idx="540">
                  <c:v>644.29262010737602</c:v>
                </c:pt>
                <c:pt idx="541">
                  <c:v>644.29262010737602</c:v>
                </c:pt>
                <c:pt idx="542">
                  <c:v>644.29262010737602</c:v>
                </c:pt>
                <c:pt idx="543">
                  <c:v>644.29262010737602</c:v>
                </c:pt>
                <c:pt idx="544">
                  <c:v>644.29262010737602</c:v>
                </c:pt>
                <c:pt idx="545">
                  <c:v>644.29262010737602</c:v>
                </c:pt>
                <c:pt idx="546">
                  <c:v>644.29262010737602</c:v>
                </c:pt>
                <c:pt idx="547">
                  <c:v>644.29262010737602</c:v>
                </c:pt>
                <c:pt idx="548">
                  <c:v>644.29262010737602</c:v>
                </c:pt>
                <c:pt idx="549">
                  <c:v>644.29262010737602</c:v>
                </c:pt>
                <c:pt idx="550">
                  <c:v>644.29262010737602</c:v>
                </c:pt>
                <c:pt idx="551">
                  <c:v>644.29262010737602</c:v>
                </c:pt>
                <c:pt idx="552">
                  <c:v>644.29262010737602</c:v>
                </c:pt>
                <c:pt idx="553">
                  <c:v>644.29262010737602</c:v>
                </c:pt>
                <c:pt idx="554">
                  <c:v>644.29262010737602</c:v>
                </c:pt>
                <c:pt idx="555">
                  <c:v>644.29262010737602</c:v>
                </c:pt>
                <c:pt idx="556">
                  <c:v>644.29262010737602</c:v>
                </c:pt>
                <c:pt idx="557">
                  <c:v>644.29262010737602</c:v>
                </c:pt>
                <c:pt idx="558">
                  <c:v>644.29262010737602</c:v>
                </c:pt>
                <c:pt idx="559">
                  <c:v>644.29262010737602</c:v>
                </c:pt>
                <c:pt idx="560">
                  <c:v>644.29262010737602</c:v>
                </c:pt>
                <c:pt idx="561">
                  <c:v>644.29262010737602</c:v>
                </c:pt>
                <c:pt idx="562">
                  <c:v>644.29262010737602</c:v>
                </c:pt>
                <c:pt idx="563">
                  <c:v>644.29262010737602</c:v>
                </c:pt>
                <c:pt idx="564">
                  <c:v>644.29262010737602</c:v>
                </c:pt>
                <c:pt idx="565">
                  <c:v>644.29262010737602</c:v>
                </c:pt>
                <c:pt idx="566">
                  <c:v>644.29262010737602</c:v>
                </c:pt>
                <c:pt idx="567">
                  <c:v>644.29262010737602</c:v>
                </c:pt>
                <c:pt idx="568">
                  <c:v>644.29262010737602</c:v>
                </c:pt>
                <c:pt idx="569">
                  <c:v>644.29262010737602</c:v>
                </c:pt>
                <c:pt idx="570">
                  <c:v>644.29262010737602</c:v>
                </c:pt>
                <c:pt idx="571">
                  <c:v>644.29262010737602</c:v>
                </c:pt>
                <c:pt idx="572">
                  <c:v>644.29262010737602</c:v>
                </c:pt>
                <c:pt idx="573">
                  <c:v>644.29262010737602</c:v>
                </c:pt>
                <c:pt idx="574">
                  <c:v>644.29262010737602</c:v>
                </c:pt>
                <c:pt idx="575">
                  <c:v>644.29262010737602</c:v>
                </c:pt>
                <c:pt idx="576">
                  <c:v>644.29262010737602</c:v>
                </c:pt>
                <c:pt idx="577">
                  <c:v>644.29262010737602</c:v>
                </c:pt>
                <c:pt idx="578">
                  <c:v>644.29262010737602</c:v>
                </c:pt>
                <c:pt idx="579">
                  <c:v>644.29262010737602</c:v>
                </c:pt>
                <c:pt idx="580">
                  <c:v>644.29262010737602</c:v>
                </c:pt>
                <c:pt idx="581">
                  <c:v>644.29262010737602</c:v>
                </c:pt>
                <c:pt idx="582">
                  <c:v>644.29262010737602</c:v>
                </c:pt>
                <c:pt idx="583">
                  <c:v>644.29262010737602</c:v>
                </c:pt>
                <c:pt idx="584">
                  <c:v>644.29262010737602</c:v>
                </c:pt>
                <c:pt idx="585">
                  <c:v>644.29262010737602</c:v>
                </c:pt>
                <c:pt idx="586">
                  <c:v>644.29262010737602</c:v>
                </c:pt>
                <c:pt idx="587">
                  <c:v>644.29262010737602</c:v>
                </c:pt>
                <c:pt idx="588">
                  <c:v>644.29262010737602</c:v>
                </c:pt>
                <c:pt idx="589">
                  <c:v>644.29262010737602</c:v>
                </c:pt>
                <c:pt idx="590">
                  <c:v>644.29262010737602</c:v>
                </c:pt>
                <c:pt idx="591">
                  <c:v>644.29262010737602</c:v>
                </c:pt>
                <c:pt idx="592">
                  <c:v>644.29262010737602</c:v>
                </c:pt>
                <c:pt idx="593">
                  <c:v>644.29262010737602</c:v>
                </c:pt>
                <c:pt idx="594">
                  <c:v>644.29262010737602</c:v>
                </c:pt>
                <c:pt idx="595">
                  <c:v>644.29262010737602</c:v>
                </c:pt>
                <c:pt idx="596">
                  <c:v>644.29262010737602</c:v>
                </c:pt>
                <c:pt idx="597">
                  <c:v>644.29262010737602</c:v>
                </c:pt>
                <c:pt idx="598">
                  <c:v>644.29262010737602</c:v>
                </c:pt>
                <c:pt idx="599">
                  <c:v>644.29262010737602</c:v>
                </c:pt>
                <c:pt idx="600">
                  <c:v>644.29262010737602</c:v>
                </c:pt>
                <c:pt idx="601">
                  <c:v>644.29262010737602</c:v>
                </c:pt>
                <c:pt idx="602">
                  <c:v>644.29262010737602</c:v>
                </c:pt>
                <c:pt idx="603">
                  <c:v>644.29262010737602</c:v>
                </c:pt>
                <c:pt idx="604">
                  <c:v>644.29262010737602</c:v>
                </c:pt>
                <c:pt idx="605">
                  <c:v>644.29262010737602</c:v>
                </c:pt>
                <c:pt idx="606">
                  <c:v>644.29262010737602</c:v>
                </c:pt>
                <c:pt idx="607">
                  <c:v>644.29262010737602</c:v>
                </c:pt>
                <c:pt idx="608">
                  <c:v>644.29262010737602</c:v>
                </c:pt>
                <c:pt idx="609">
                  <c:v>644.29262010737602</c:v>
                </c:pt>
                <c:pt idx="610">
                  <c:v>644.29262010737602</c:v>
                </c:pt>
                <c:pt idx="611">
                  <c:v>644.29262010737602</c:v>
                </c:pt>
                <c:pt idx="612">
                  <c:v>644.29262010737602</c:v>
                </c:pt>
                <c:pt idx="613">
                  <c:v>644.29262010737602</c:v>
                </c:pt>
                <c:pt idx="614">
                  <c:v>644.29262010737602</c:v>
                </c:pt>
                <c:pt idx="615">
                  <c:v>644.29262010737602</c:v>
                </c:pt>
                <c:pt idx="616">
                  <c:v>644.29262010737602</c:v>
                </c:pt>
                <c:pt idx="617">
                  <c:v>644.29262010737602</c:v>
                </c:pt>
                <c:pt idx="618">
                  <c:v>644.29262010737602</c:v>
                </c:pt>
                <c:pt idx="619">
                  <c:v>644.29262010737602</c:v>
                </c:pt>
                <c:pt idx="620">
                  <c:v>644.29262010737602</c:v>
                </c:pt>
                <c:pt idx="621">
                  <c:v>644.29262010737602</c:v>
                </c:pt>
                <c:pt idx="622">
                  <c:v>644.29262010737602</c:v>
                </c:pt>
                <c:pt idx="623">
                  <c:v>644.29262010737602</c:v>
                </c:pt>
                <c:pt idx="624">
                  <c:v>644.29262010737602</c:v>
                </c:pt>
                <c:pt idx="625">
                  <c:v>644.29262010737602</c:v>
                </c:pt>
                <c:pt idx="626">
                  <c:v>644.29262010737602</c:v>
                </c:pt>
                <c:pt idx="627">
                  <c:v>644.29262010737602</c:v>
                </c:pt>
                <c:pt idx="628">
                  <c:v>644.29262010737602</c:v>
                </c:pt>
                <c:pt idx="629">
                  <c:v>644.29262010737602</c:v>
                </c:pt>
                <c:pt idx="630">
                  <c:v>644.29262010737602</c:v>
                </c:pt>
                <c:pt idx="631">
                  <c:v>644.29262010737602</c:v>
                </c:pt>
                <c:pt idx="632">
                  <c:v>644.29262010737602</c:v>
                </c:pt>
                <c:pt idx="633">
                  <c:v>644.29262010737602</c:v>
                </c:pt>
                <c:pt idx="634">
                  <c:v>644.29262010737602</c:v>
                </c:pt>
                <c:pt idx="635">
                  <c:v>644.29262010737602</c:v>
                </c:pt>
                <c:pt idx="636">
                  <c:v>644.29262010737602</c:v>
                </c:pt>
                <c:pt idx="637">
                  <c:v>644.29262010737602</c:v>
                </c:pt>
                <c:pt idx="638">
                  <c:v>644.29262010737602</c:v>
                </c:pt>
                <c:pt idx="639">
                  <c:v>644.29262010737602</c:v>
                </c:pt>
                <c:pt idx="640">
                  <c:v>644.29262010737602</c:v>
                </c:pt>
                <c:pt idx="641">
                  <c:v>644.29262010737602</c:v>
                </c:pt>
                <c:pt idx="642">
                  <c:v>644.29262010737602</c:v>
                </c:pt>
                <c:pt idx="643">
                  <c:v>644.29262010737602</c:v>
                </c:pt>
                <c:pt idx="644">
                  <c:v>644.29262010737602</c:v>
                </c:pt>
                <c:pt idx="645">
                  <c:v>644.29262010737602</c:v>
                </c:pt>
                <c:pt idx="646">
                  <c:v>644.29262010737602</c:v>
                </c:pt>
                <c:pt idx="647">
                  <c:v>644.29262010737602</c:v>
                </c:pt>
                <c:pt idx="648">
                  <c:v>644.29262010737602</c:v>
                </c:pt>
                <c:pt idx="649">
                  <c:v>644.29262010737602</c:v>
                </c:pt>
                <c:pt idx="650">
                  <c:v>644.29262010737602</c:v>
                </c:pt>
                <c:pt idx="651">
                  <c:v>644.29262010737602</c:v>
                </c:pt>
                <c:pt idx="652">
                  <c:v>644.29262010737602</c:v>
                </c:pt>
                <c:pt idx="653">
                  <c:v>644.29262010737602</c:v>
                </c:pt>
                <c:pt idx="654">
                  <c:v>644.29262010737602</c:v>
                </c:pt>
                <c:pt idx="655">
                  <c:v>644.29262010737602</c:v>
                </c:pt>
                <c:pt idx="656">
                  <c:v>644.29262010737602</c:v>
                </c:pt>
                <c:pt idx="657">
                  <c:v>644.29262010737602</c:v>
                </c:pt>
                <c:pt idx="658">
                  <c:v>644.29262010737602</c:v>
                </c:pt>
                <c:pt idx="659">
                  <c:v>644.29262010737602</c:v>
                </c:pt>
                <c:pt idx="660">
                  <c:v>644.29262010737602</c:v>
                </c:pt>
                <c:pt idx="661">
                  <c:v>644.29262010737602</c:v>
                </c:pt>
                <c:pt idx="662">
                  <c:v>644.29262010737602</c:v>
                </c:pt>
                <c:pt idx="663">
                  <c:v>644.29262010737602</c:v>
                </c:pt>
                <c:pt idx="664">
                  <c:v>644.29262010737602</c:v>
                </c:pt>
                <c:pt idx="665">
                  <c:v>644.29262010737602</c:v>
                </c:pt>
                <c:pt idx="666">
                  <c:v>644.29262010737602</c:v>
                </c:pt>
                <c:pt idx="667">
                  <c:v>644.29262010737602</c:v>
                </c:pt>
                <c:pt idx="668">
                  <c:v>644.29262010737602</c:v>
                </c:pt>
                <c:pt idx="669">
                  <c:v>644.29262010737602</c:v>
                </c:pt>
                <c:pt idx="670">
                  <c:v>644.29262010737602</c:v>
                </c:pt>
                <c:pt idx="671">
                  <c:v>644.29262010737602</c:v>
                </c:pt>
                <c:pt idx="672">
                  <c:v>644.29262010737602</c:v>
                </c:pt>
                <c:pt idx="673">
                  <c:v>644.29262010737602</c:v>
                </c:pt>
                <c:pt idx="674">
                  <c:v>644.29262010737602</c:v>
                </c:pt>
                <c:pt idx="675">
                  <c:v>644.29262010737602</c:v>
                </c:pt>
                <c:pt idx="676">
                  <c:v>644.29262010737602</c:v>
                </c:pt>
                <c:pt idx="677">
                  <c:v>644.29262010737602</c:v>
                </c:pt>
                <c:pt idx="678">
                  <c:v>644.29262010737602</c:v>
                </c:pt>
                <c:pt idx="679">
                  <c:v>644.29262010737602</c:v>
                </c:pt>
                <c:pt idx="680">
                  <c:v>644.29262010737602</c:v>
                </c:pt>
                <c:pt idx="681">
                  <c:v>644.29262010737602</c:v>
                </c:pt>
                <c:pt idx="682">
                  <c:v>644.29262010737602</c:v>
                </c:pt>
                <c:pt idx="683">
                  <c:v>644.29262010737602</c:v>
                </c:pt>
                <c:pt idx="684">
                  <c:v>644.29262010737602</c:v>
                </c:pt>
                <c:pt idx="685">
                  <c:v>644.29262010737602</c:v>
                </c:pt>
                <c:pt idx="686">
                  <c:v>644.29262010737602</c:v>
                </c:pt>
                <c:pt idx="687">
                  <c:v>644.29262010737602</c:v>
                </c:pt>
                <c:pt idx="688">
                  <c:v>644.29262010737602</c:v>
                </c:pt>
                <c:pt idx="689">
                  <c:v>644.29262010737602</c:v>
                </c:pt>
                <c:pt idx="690">
                  <c:v>644.29262010737602</c:v>
                </c:pt>
                <c:pt idx="691">
                  <c:v>644.29262010737602</c:v>
                </c:pt>
                <c:pt idx="692">
                  <c:v>644.29262010737602</c:v>
                </c:pt>
                <c:pt idx="693">
                  <c:v>644.29262010737602</c:v>
                </c:pt>
                <c:pt idx="694">
                  <c:v>644.29262010737602</c:v>
                </c:pt>
                <c:pt idx="695">
                  <c:v>644.29262010737602</c:v>
                </c:pt>
                <c:pt idx="696">
                  <c:v>644.29262010737602</c:v>
                </c:pt>
                <c:pt idx="697">
                  <c:v>644.29262010737602</c:v>
                </c:pt>
                <c:pt idx="698">
                  <c:v>644.29262010737602</c:v>
                </c:pt>
                <c:pt idx="699">
                  <c:v>644.29262010737602</c:v>
                </c:pt>
                <c:pt idx="700">
                  <c:v>644.29262010737602</c:v>
                </c:pt>
                <c:pt idx="701">
                  <c:v>644.29262010737602</c:v>
                </c:pt>
                <c:pt idx="702">
                  <c:v>644.29262010737602</c:v>
                </c:pt>
                <c:pt idx="703">
                  <c:v>644.29262010737602</c:v>
                </c:pt>
                <c:pt idx="704">
                  <c:v>644.29262010737602</c:v>
                </c:pt>
                <c:pt idx="705">
                  <c:v>644.29262010737602</c:v>
                </c:pt>
                <c:pt idx="706">
                  <c:v>644.29262010737602</c:v>
                </c:pt>
                <c:pt idx="707">
                  <c:v>644.29262010737602</c:v>
                </c:pt>
                <c:pt idx="708">
                  <c:v>644.29262010737602</c:v>
                </c:pt>
                <c:pt idx="709">
                  <c:v>644.29262010737602</c:v>
                </c:pt>
                <c:pt idx="710">
                  <c:v>644.29262010737602</c:v>
                </c:pt>
                <c:pt idx="711">
                  <c:v>644.29262010737602</c:v>
                </c:pt>
                <c:pt idx="712">
                  <c:v>644.29262010737602</c:v>
                </c:pt>
                <c:pt idx="713">
                  <c:v>644.29262010737602</c:v>
                </c:pt>
                <c:pt idx="714">
                  <c:v>644.29262010737602</c:v>
                </c:pt>
                <c:pt idx="715">
                  <c:v>644.29262010737602</c:v>
                </c:pt>
                <c:pt idx="716">
                  <c:v>644.29262010737602</c:v>
                </c:pt>
                <c:pt idx="717">
                  <c:v>644.29262010737602</c:v>
                </c:pt>
                <c:pt idx="718">
                  <c:v>644.29262010737602</c:v>
                </c:pt>
                <c:pt idx="719">
                  <c:v>644.29262010737602</c:v>
                </c:pt>
                <c:pt idx="720">
                  <c:v>644.29262010737602</c:v>
                </c:pt>
                <c:pt idx="721">
                  <c:v>644.29262010737602</c:v>
                </c:pt>
                <c:pt idx="722">
                  <c:v>644.29262010737602</c:v>
                </c:pt>
                <c:pt idx="723">
                  <c:v>644.29262010737602</c:v>
                </c:pt>
                <c:pt idx="724">
                  <c:v>644.29262010737602</c:v>
                </c:pt>
                <c:pt idx="725">
                  <c:v>644.29262010737602</c:v>
                </c:pt>
                <c:pt idx="726">
                  <c:v>644.29262010737602</c:v>
                </c:pt>
                <c:pt idx="727">
                  <c:v>644.29262010737602</c:v>
                </c:pt>
                <c:pt idx="728">
                  <c:v>644.29262010737602</c:v>
                </c:pt>
                <c:pt idx="729">
                  <c:v>644.29262010737602</c:v>
                </c:pt>
                <c:pt idx="730">
                  <c:v>644.29262010737602</c:v>
                </c:pt>
                <c:pt idx="731">
                  <c:v>644.29262010737602</c:v>
                </c:pt>
                <c:pt idx="732">
                  <c:v>644.29262010737602</c:v>
                </c:pt>
                <c:pt idx="733">
                  <c:v>644.29262010737602</c:v>
                </c:pt>
                <c:pt idx="734">
                  <c:v>644.29262010737602</c:v>
                </c:pt>
                <c:pt idx="735">
                  <c:v>644.29262010737602</c:v>
                </c:pt>
                <c:pt idx="736">
                  <c:v>644.29262010737602</c:v>
                </c:pt>
                <c:pt idx="737">
                  <c:v>644.29262010737602</c:v>
                </c:pt>
                <c:pt idx="738">
                  <c:v>644.29262010737602</c:v>
                </c:pt>
                <c:pt idx="739">
                  <c:v>644.29262010737602</c:v>
                </c:pt>
                <c:pt idx="740">
                  <c:v>644.29262010737602</c:v>
                </c:pt>
                <c:pt idx="741">
                  <c:v>644.29262010737602</c:v>
                </c:pt>
                <c:pt idx="742">
                  <c:v>644.29262010737602</c:v>
                </c:pt>
                <c:pt idx="743">
                  <c:v>644.29262010737602</c:v>
                </c:pt>
                <c:pt idx="744">
                  <c:v>644.29262010737602</c:v>
                </c:pt>
                <c:pt idx="745">
                  <c:v>644.29262010737602</c:v>
                </c:pt>
                <c:pt idx="746">
                  <c:v>644.29262010737602</c:v>
                </c:pt>
                <c:pt idx="747">
                  <c:v>644.29262010737602</c:v>
                </c:pt>
                <c:pt idx="748">
                  <c:v>644.29262010737602</c:v>
                </c:pt>
                <c:pt idx="749">
                  <c:v>644.29262010737602</c:v>
                </c:pt>
                <c:pt idx="750">
                  <c:v>644.29262010737602</c:v>
                </c:pt>
                <c:pt idx="751">
                  <c:v>644.29262010737602</c:v>
                </c:pt>
                <c:pt idx="752">
                  <c:v>644.29262010737602</c:v>
                </c:pt>
                <c:pt idx="753">
                  <c:v>644.29262010737602</c:v>
                </c:pt>
                <c:pt idx="754">
                  <c:v>644.29262010737602</c:v>
                </c:pt>
                <c:pt idx="755">
                  <c:v>644.29262010737602</c:v>
                </c:pt>
                <c:pt idx="756">
                  <c:v>644.29262010737602</c:v>
                </c:pt>
                <c:pt idx="757">
                  <c:v>644.29262010737602</c:v>
                </c:pt>
                <c:pt idx="758">
                  <c:v>644.29262010737602</c:v>
                </c:pt>
                <c:pt idx="759">
                  <c:v>644.29262010737602</c:v>
                </c:pt>
                <c:pt idx="760">
                  <c:v>644.29262010737602</c:v>
                </c:pt>
                <c:pt idx="761">
                  <c:v>644.29262010737602</c:v>
                </c:pt>
                <c:pt idx="762">
                  <c:v>644.29262010737602</c:v>
                </c:pt>
                <c:pt idx="763">
                  <c:v>644.29262010737602</c:v>
                </c:pt>
                <c:pt idx="764">
                  <c:v>644.29262010737602</c:v>
                </c:pt>
                <c:pt idx="765">
                  <c:v>644.29262010737602</c:v>
                </c:pt>
                <c:pt idx="766">
                  <c:v>644.29262010737602</c:v>
                </c:pt>
                <c:pt idx="767">
                  <c:v>644.29262010737602</c:v>
                </c:pt>
                <c:pt idx="768">
                  <c:v>644.29262010737602</c:v>
                </c:pt>
                <c:pt idx="769">
                  <c:v>644.29262010737602</c:v>
                </c:pt>
                <c:pt idx="770">
                  <c:v>644.29262010737602</c:v>
                </c:pt>
                <c:pt idx="771">
                  <c:v>644.29262010737602</c:v>
                </c:pt>
                <c:pt idx="772">
                  <c:v>644.29262010737602</c:v>
                </c:pt>
                <c:pt idx="773">
                  <c:v>644.29262010737602</c:v>
                </c:pt>
                <c:pt idx="774">
                  <c:v>644.29262010737602</c:v>
                </c:pt>
                <c:pt idx="775">
                  <c:v>644.29262010737602</c:v>
                </c:pt>
                <c:pt idx="776">
                  <c:v>644.29262010737602</c:v>
                </c:pt>
                <c:pt idx="777">
                  <c:v>644.29262010737602</c:v>
                </c:pt>
                <c:pt idx="778">
                  <c:v>644.29262010737602</c:v>
                </c:pt>
                <c:pt idx="779">
                  <c:v>644.29262010737602</c:v>
                </c:pt>
                <c:pt idx="780">
                  <c:v>644.29262010737602</c:v>
                </c:pt>
                <c:pt idx="781">
                  <c:v>644.29262010737602</c:v>
                </c:pt>
                <c:pt idx="782">
                  <c:v>644.29262010737602</c:v>
                </c:pt>
                <c:pt idx="783">
                  <c:v>644.29262010737602</c:v>
                </c:pt>
                <c:pt idx="784">
                  <c:v>644.29262010737602</c:v>
                </c:pt>
                <c:pt idx="785">
                  <c:v>644.29262010737602</c:v>
                </c:pt>
                <c:pt idx="786">
                  <c:v>644.29262010737602</c:v>
                </c:pt>
                <c:pt idx="787">
                  <c:v>644.29262010737602</c:v>
                </c:pt>
                <c:pt idx="788">
                  <c:v>644.29262010737602</c:v>
                </c:pt>
                <c:pt idx="789">
                  <c:v>644.29262010737602</c:v>
                </c:pt>
                <c:pt idx="790">
                  <c:v>644.29262010737602</c:v>
                </c:pt>
                <c:pt idx="791">
                  <c:v>644.29262010737602</c:v>
                </c:pt>
                <c:pt idx="792">
                  <c:v>644.29262010737602</c:v>
                </c:pt>
                <c:pt idx="793">
                  <c:v>644.29262010737602</c:v>
                </c:pt>
                <c:pt idx="794">
                  <c:v>644.29262010737602</c:v>
                </c:pt>
                <c:pt idx="795">
                  <c:v>644.29262010737602</c:v>
                </c:pt>
                <c:pt idx="796">
                  <c:v>644.29262010737602</c:v>
                </c:pt>
                <c:pt idx="797">
                  <c:v>644.29262010737602</c:v>
                </c:pt>
                <c:pt idx="798">
                  <c:v>644.29262010737602</c:v>
                </c:pt>
                <c:pt idx="799">
                  <c:v>644.29262010737602</c:v>
                </c:pt>
                <c:pt idx="800">
                  <c:v>644.29262010737602</c:v>
                </c:pt>
                <c:pt idx="801">
                  <c:v>644.29262010737602</c:v>
                </c:pt>
                <c:pt idx="802">
                  <c:v>644.29262010737602</c:v>
                </c:pt>
                <c:pt idx="803">
                  <c:v>644.29262010737602</c:v>
                </c:pt>
                <c:pt idx="804">
                  <c:v>644.29262010737602</c:v>
                </c:pt>
                <c:pt idx="805">
                  <c:v>644.29262010737602</c:v>
                </c:pt>
                <c:pt idx="806">
                  <c:v>644.29262010737602</c:v>
                </c:pt>
                <c:pt idx="807">
                  <c:v>644.29262010737602</c:v>
                </c:pt>
                <c:pt idx="808">
                  <c:v>644.29262010737602</c:v>
                </c:pt>
                <c:pt idx="809">
                  <c:v>644.29262010737602</c:v>
                </c:pt>
                <c:pt idx="810">
                  <c:v>644.29262010737602</c:v>
                </c:pt>
                <c:pt idx="811">
                  <c:v>644.29262010737602</c:v>
                </c:pt>
                <c:pt idx="812">
                  <c:v>644.29262010737602</c:v>
                </c:pt>
                <c:pt idx="813">
                  <c:v>644.29262010737602</c:v>
                </c:pt>
                <c:pt idx="814">
                  <c:v>644.29262010737602</c:v>
                </c:pt>
                <c:pt idx="815">
                  <c:v>644.29262010737602</c:v>
                </c:pt>
                <c:pt idx="816">
                  <c:v>644.29262010737602</c:v>
                </c:pt>
                <c:pt idx="817">
                  <c:v>644.29262010737602</c:v>
                </c:pt>
                <c:pt idx="818">
                  <c:v>644.29262010737602</c:v>
                </c:pt>
                <c:pt idx="819">
                  <c:v>644.29262010737602</c:v>
                </c:pt>
                <c:pt idx="820">
                  <c:v>644.29262010737602</c:v>
                </c:pt>
                <c:pt idx="821">
                  <c:v>644.29262010737602</c:v>
                </c:pt>
                <c:pt idx="822">
                  <c:v>644.29262010737602</c:v>
                </c:pt>
                <c:pt idx="823">
                  <c:v>644.29262010737602</c:v>
                </c:pt>
                <c:pt idx="824">
                  <c:v>644.29262010737602</c:v>
                </c:pt>
                <c:pt idx="825">
                  <c:v>644.29262010737602</c:v>
                </c:pt>
                <c:pt idx="826">
                  <c:v>644.29262010737602</c:v>
                </c:pt>
                <c:pt idx="827">
                  <c:v>644.29262010737602</c:v>
                </c:pt>
                <c:pt idx="828">
                  <c:v>644.29262010737602</c:v>
                </c:pt>
                <c:pt idx="829">
                  <c:v>644.29262010737602</c:v>
                </c:pt>
                <c:pt idx="830">
                  <c:v>644.29262010737602</c:v>
                </c:pt>
                <c:pt idx="831">
                  <c:v>644.29262010737602</c:v>
                </c:pt>
                <c:pt idx="832">
                  <c:v>644.29262010737602</c:v>
                </c:pt>
                <c:pt idx="833">
                  <c:v>644.29262010737602</c:v>
                </c:pt>
                <c:pt idx="834">
                  <c:v>644.29262010737602</c:v>
                </c:pt>
                <c:pt idx="835">
                  <c:v>644.29262010737602</c:v>
                </c:pt>
                <c:pt idx="836">
                  <c:v>644.29262010737602</c:v>
                </c:pt>
                <c:pt idx="837">
                  <c:v>644.29262010737602</c:v>
                </c:pt>
                <c:pt idx="838">
                  <c:v>644.29262010737602</c:v>
                </c:pt>
                <c:pt idx="839">
                  <c:v>644.29262010737602</c:v>
                </c:pt>
                <c:pt idx="840">
                  <c:v>644.29262010737602</c:v>
                </c:pt>
                <c:pt idx="841">
                  <c:v>644.29262010737602</c:v>
                </c:pt>
                <c:pt idx="842">
                  <c:v>644.29262010737602</c:v>
                </c:pt>
                <c:pt idx="843">
                  <c:v>644.29262010737602</c:v>
                </c:pt>
                <c:pt idx="844">
                  <c:v>644.29262010737602</c:v>
                </c:pt>
                <c:pt idx="845">
                  <c:v>644.29262010737602</c:v>
                </c:pt>
                <c:pt idx="846">
                  <c:v>644.29262010737602</c:v>
                </c:pt>
                <c:pt idx="847">
                  <c:v>644.29262010737602</c:v>
                </c:pt>
                <c:pt idx="848">
                  <c:v>644.29262010737602</c:v>
                </c:pt>
                <c:pt idx="849">
                  <c:v>644.29262010737602</c:v>
                </c:pt>
                <c:pt idx="850">
                  <c:v>644.29262010737602</c:v>
                </c:pt>
                <c:pt idx="851">
                  <c:v>644.29262010737602</c:v>
                </c:pt>
                <c:pt idx="852">
                  <c:v>644.29262010737602</c:v>
                </c:pt>
                <c:pt idx="853">
                  <c:v>644.29262010737602</c:v>
                </c:pt>
                <c:pt idx="854">
                  <c:v>644.29262010737602</c:v>
                </c:pt>
                <c:pt idx="855">
                  <c:v>644.29262010737602</c:v>
                </c:pt>
                <c:pt idx="856">
                  <c:v>644.29262010737602</c:v>
                </c:pt>
                <c:pt idx="857">
                  <c:v>644.29262010737602</c:v>
                </c:pt>
                <c:pt idx="858">
                  <c:v>644.29262010737602</c:v>
                </c:pt>
                <c:pt idx="859">
                  <c:v>644.29262010737602</c:v>
                </c:pt>
                <c:pt idx="860">
                  <c:v>644.29262010737602</c:v>
                </c:pt>
                <c:pt idx="861">
                  <c:v>644.29262010737602</c:v>
                </c:pt>
                <c:pt idx="862">
                  <c:v>644.29262010737602</c:v>
                </c:pt>
                <c:pt idx="863">
                  <c:v>644.29262010737602</c:v>
                </c:pt>
                <c:pt idx="864">
                  <c:v>644.29262010737602</c:v>
                </c:pt>
                <c:pt idx="865">
                  <c:v>644.29262010737602</c:v>
                </c:pt>
                <c:pt idx="866">
                  <c:v>644.29262010737602</c:v>
                </c:pt>
                <c:pt idx="867">
                  <c:v>644.29262010737602</c:v>
                </c:pt>
                <c:pt idx="868">
                  <c:v>644.29262010737602</c:v>
                </c:pt>
                <c:pt idx="869">
                  <c:v>644.29262010737602</c:v>
                </c:pt>
                <c:pt idx="870">
                  <c:v>644.29262010737602</c:v>
                </c:pt>
                <c:pt idx="871">
                  <c:v>644.29262010737602</c:v>
                </c:pt>
                <c:pt idx="872">
                  <c:v>644.29262010737602</c:v>
                </c:pt>
                <c:pt idx="873">
                  <c:v>644.29262010737602</c:v>
                </c:pt>
                <c:pt idx="874">
                  <c:v>644.29262010737602</c:v>
                </c:pt>
                <c:pt idx="875">
                  <c:v>644.29262010737602</c:v>
                </c:pt>
                <c:pt idx="876">
                  <c:v>644.29262010737602</c:v>
                </c:pt>
                <c:pt idx="877">
                  <c:v>644.29262010737602</c:v>
                </c:pt>
                <c:pt idx="878">
                  <c:v>644.29262010737602</c:v>
                </c:pt>
                <c:pt idx="879">
                  <c:v>644.29262010737602</c:v>
                </c:pt>
                <c:pt idx="880">
                  <c:v>644.29262010737602</c:v>
                </c:pt>
                <c:pt idx="881">
                  <c:v>644.29262010737602</c:v>
                </c:pt>
                <c:pt idx="882">
                  <c:v>644.29262010737602</c:v>
                </c:pt>
                <c:pt idx="883">
                  <c:v>644.29262010737602</c:v>
                </c:pt>
                <c:pt idx="884">
                  <c:v>644.29262010737602</c:v>
                </c:pt>
                <c:pt idx="885">
                  <c:v>644.29262010737602</c:v>
                </c:pt>
                <c:pt idx="886">
                  <c:v>644.29262010737602</c:v>
                </c:pt>
                <c:pt idx="887">
                  <c:v>644.29262010737602</c:v>
                </c:pt>
                <c:pt idx="888">
                  <c:v>644.29262010737602</c:v>
                </c:pt>
                <c:pt idx="889">
                  <c:v>644.29262010737602</c:v>
                </c:pt>
                <c:pt idx="890">
                  <c:v>644.29262010737602</c:v>
                </c:pt>
                <c:pt idx="891">
                  <c:v>644.29262010737602</c:v>
                </c:pt>
                <c:pt idx="892">
                  <c:v>644.29262010737602</c:v>
                </c:pt>
                <c:pt idx="893">
                  <c:v>644.29262010737602</c:v>
                </c:pt>
                <c:pt idx="894">
                  <c:v>644.29262010737602</c:v>
                </c:pt>
                <c:pt idx="895">
                  <c:v>644.29262010737602</c:v>
                </c:pt>
                <c:pt idx="896">
                  <c:v>644.29262010737602</c:v>
                </c:pt>
                <c:pt idx="897">
                  <c:v>644.29262010737602</c:v>
                </c:pt>
                <c:pt idx="898">
                  <c:v>644.29262010737602</c:v>
                </c:pt>
                <c:pt idx="899">
                  <c:v>644.29262010737602</c:v>
                </c:pt>
                <c:pt idx="900">
                  <c:v>644.29262010737602</c:v>
                </c:pt>
                <c:pt idx="901">
                  <c:v>644.29262010737602</c:v>
                </c:pt>
                <c:pt idx="902">
                  <c:v>644.29262010737602</c:v>
                </c:pt>
                <c:pt idx="903">
                  <c:v>644.29262010737602</c:v>
                </c:pt>
                <c:pt idx="904">
                  <c:v>644.29262010737602</c:v>
                </c:pt>
                <c:pt idx="905">
                  <c:v>644.29262010737602</c:v>
                </c:pt>
                <c:pt idx="906">
                  <c:v>644.29262010737602</c:v>
                </c:pt>
                <c:pt idx="907">
                  <c:v>644.29262010737602</c:v>
                </c:pt>
                <c:pt idx="908">
                  <c:v>644.29262010737602</c:v>
                </c:pt>
                <c:pt idx="909">
                  <c:v>644.29262010737602</c:v>
                </c:pt>
                <c:pt idx="910">
                  <c:v>644.29262010737602</c:v>
                </c:pt>
                <c:pt idx="911">
                  <c:v>644.29262010737602</c:v>
                </c:pt>
                <c:pt idx="912">
                  <c:v>644.29262010737602</c:v>
                </c:pt>
                <c:pt idx="913">
                  <c:v>644.29262010737602</c:v>
                </c:pt>
                <c:pt idx="914">
                  <c:v>644.29262010737602</c:v>
                </c:pt>
                <c:pt idx="915">
                  <c:v>644.29262010737602</c:v>
                </c:pt>
                <c:pt idx="916">
                  <c:v>644.29262010737602</c:v>
                </c:pt>
                <c:pt idx="917">
                  <c:v>644.29262010737602</c:v>
                </c:pt>
                <c:pt idx="918">
                  <c:v>644.29262010737602</c:v>
                </c:pt>
                <c:pt idx="919">
                  <c:v>644.29262010737602</c:v>
                </c:pt>
                <c:pt idx="920">
                  <c:v>644.29262010737602</c:v>
                </c:pt>
                <c:pt idx="921">
                  <c:v>644.29262010737602</c:v>
                </c:pt>
                <c:pt idx="922">
                  <c:v>644.29262010737602</c:v>
                </c:pt>
                <c:pt idx="923">
                  <c:v>644.29262010737602</c:v>
                </c:pt>
                <c:pt idx="924">
                  <c:v>644.29262010737602</c:v>
                </c:pt>
                <c:pt idx="925">
                  <c:v>644.29262010737602</c:v>
                </c:pt>
                <c:pt idx="926">
                  <c:v>644.29262010737602</c:v>
                </c:pt>
                <c:pt idx="927">
                  <c:v>644.29262010737602</c:v>
                </c:pt>
                <c:pt idx="928">
                  <c:v>644.29262010737602</c:v>
                </c:pt>
                <c:pt idx="929">
                  <c:v>644.29262010737602</c:v>
                </c:pt>
                <c:pt idx="930">
                  <c:v>644.29262010737602</c:v>
                </c:pt>
                <c:pt idx="931">
                  <c:v>644.29262010737602</c:v>
                </c:pt>
                <c:pt idx="932">
                  <c:v>644.29262010737602</c:v>
                </c:pt>
                <c:pt idx="933">
                  <c:v>644.29262010737602</c:v>
                </c:pt>
                <c:pt idx="934">
                  <c:v>644.29262010737602</c:v>
                </c:pt>
                <c:pt idx="935">
                  <c:v>644.29262010737602</c:v>
                </c:pt>
                <c:pt idx="936">
                  <c:v>644.29262010737602</c:v>
                </c:pt>
                <c:pt idx="937">
                  <c:v>644.29262010737602</c:v>
                </c:pt>
                <c:pt idx="938">
                  <c:v>644.29262010737602</c:v>
                </c:pt>
                <c:pt idx="939">
                  <c:v>644.29262010737602</c:v>
                </c:pt>
                <c:pt idx="940">
                  <c:v>644.29262010737602</c:v>
                </c:pt>
                <c:pt idx="941">
                  <c:v>644.29262010737602</c:v>
                </c:pt>
                <c:pt idx="942">
                  <c:v>644.29262010737602</c:v>
                </c:pt>
                <c:pt idx="943">
                  <c:v>644.29262010737602</c:v>
                </c:pt>
                <c:pt idx="944">
                  <c:v>644.29262010737602</c:v>
                </c:pt>
                <c:pt idx="945">
                  <c:v>644.29262010737602</c:v>
                </c:pt>
                <c:pt idx="946">
                  <c:v>644.29262010737602</c:v>
                </c:pt>
                <c:pt idx="947">
                  <c:v>644.29262010737602</c:v>
                </c:pt>
                <c:pt idx="948">
                  <c:v>644.29262010737602</c:v>
                </c:pt>
                <c:pt idx="949">
                  <c:v>644.29262010737602</c:v>
                </c:pt>
                <c:pt idx="950">
                  <c:v>644.29262010737602</c:v>
                </c:pt>
                <c:pt idx="951">
                  <c:v>644.29262010737602</c:v>
                </c:pt>
                <c:pt idx="952">
                  <c:v>644.29262010737602</c:v>
                </c:pt>
                <c:pt idx="953">
                  <c:v>644.29262010737602</c:v>
                </c:pt>
                <c:pt idx="954">
                  <c:v>644.29262010737602</c:v>
                </c:pt>
                <c:pt idx="955">
                  <c:v>644.29262010737602</c:v>
                </c:pt>
                <c:pt idx="956">
                  <c:v>644.29262010737602</c:v>
                </c:pt>
                <c:pt idx="957">
                  <c:v>644.29262010737602</c:v>
                </c:pt>
                <c:pt idx="958">
                  <c:v>644.29262010737602</c:v>
                </c:pt>
                <c:pt idx="959">
                  <c:v>644.29262010737602</c:v>
                </c:pt>
                <c:pt idx="960">
                  <c:v>644.29262010737602</c:v>
                </c:pt>
                <c:pt idx="961">
                  <c:v>644.29262010737602</c:v>
                </c:pt>
                <c:pt idx="962">
                  <c:v>644.29262010737602</c:v>
                </c:pt>
                <c:pt idx="963">
                  <c:v>644.29262010737602</c:v>
                </c:pt>
                <c:pt idx="964">
                  <c:v>644.29262010737602</c:v>
                </c:pt>
                <c:pt idx="965">
                  <c:v>644.29262010737602</c:v>
                </c:pt>
                <c:pt idx="966">
                  <c:v>644.29262010737602</c:v>
                </c:pt>
                <c:pt idx="967">
                  <c:v>644.29262010737602</c:v>
                </c:pt>
                <c:pt idx="968">
                  <c:v>644.29262010737602</c:v>
                </c:pt>
                <c:pt idx="969">
                  <c:v>644.29262010737602</c:v>
                </c:pt>
                <c:pt idx="970">
                  <c:v>644.29262010737602</c:v>
                </c:pt>
                <c:pt idx="971">
                  <c:v>644.29262010737602</c:v>
                </c:pt>
                <c:pt idx="972">
                  <c:v>644.29262010737602</c:v>
                </c:pt>
                <c:pt idx="973">
                  <c:v>644.29262010737602</c:v>
                </c:pt>
                <c:pt idx="974">
                  <c:v>644.29262010737602</c:v>
                </c:pt>
                <c:pt idx="975">
                  <c:v>644.29262010737602</c:v>
                </c:pt>
                <c:pt idx="976">
                  <c:v>644.29262010737602</c:v>
                </c:pt>
                <c:pt idx="977">
                  <c:v>644.29262010737602</c:v>
                </c:pt>
                <c:pt idx="978">
                  <c:v>644.29262010737602</c:v>
                </c:pt>
                <c:pt idx="979">
                  <c:v>644.29262010737602</c:v>
                </c:pt>
                <c:pt idx="980">
                  <c:v>644.29262010737602</c:v>
                </c:pt>
                <c:pt idx="981">
                  <c:v>644.29262010737602</c:v>
                </c:pt>
                <c:pt idx="982">
                  <c:v>644.29262010737602</c:v>
                </c:pt>
                <c:pt idx="983">
                  <c:v>644.29262010737602</c:v>
                </c:pt>
                <c:pt idx="984">
                  <c:v>644.29262010737602</c:v>
                </c:pt>
                <c:pt idx="985">
                  <c:v>644.29262010737602</c:v>
                </c:pt>
                <c:pt idx="986">
                  <c:v>644.29262010737602</c:v>
                </c:pt>
                <c:pt idx="987">
                  <c:v>644.29262010737602</c:v>
                </c:pt>
                <c:pt idx="988">
                  <c:v>644.29262010737602</c:v>
                </c:pt>
                <c:pt idx="989">
                  <c:v>644.29262010737602</c:v>
                </c:pt>
                <c:pt idx="990">
                  <c:v>644.29262010737602</c:v>
                </c:pt>
                <c:pt idx="991">
                  <c:v>644.29262010737602</c:v>
                </c:pt>
                <c:pt idx="992">
                  <c:v>644.29262010737602</c:v>
                </c:pt>
                <c:pt idx="993">
                  <c:v>644.29262010737602</c:v>
                </c:pt>
                <c:pt idx="994">
                  <c:v>644.29262010737602</c:v>
                </c:pt>
                <c:pt idx="995">
                  <c:v>644.29262010737602</c:v>
                </c:pt>
                <c:pt idx="996">
                  <c:v>644.29262010737602</c:v>
                </c:pt>
                <c:pt idx="997">
                  <c:v>644.29262010737602</c:v>
                </c:pt>
                <c:pt idx="998">
                  <c:v>644.29262010737602</c:v>
                </c:pt>
                <c:pt idx="999">
                  <c:v>644.29262010737602</c:v>
                </c:pt>
                <c:pt idx="1000">
                  <c:v>644.29262010737602</c:v>
                </c:pt>
              </c:numCache>
            </c:numRef>
          </c:xVal>
          <c:yVal>
            <c:numRef>
              <c:f>Calculs!$K$4:$K$1004</c:f>
              <c:numCache>
                <c:formatCode>0.00</c:formatCode>
                <c:ptCount val="1001"/>
                <c:pt idx="0">
                  <c:v>497.16938386972515</c:v>
                </c:pt>
                <c:pt idx="1">
                  <c:v>498.89473995500487</c:v>
                </c:pt>
                <c:pt idx="2">
                  <c:v>500.61673563299428</c:v>
                </c:pt>
                <c:pt idx="3">
                  <c:v>502.33538054196924</c:v>
                </c:pt>
                <c:pt idx="4">
                  <c:v>504.0506842711784</c:v>
                </c:pt>
                <c:pt idx="5">
                  <c:v>505.76265636117512</c:v>
                </c:pt>
                <c:pt idx="6">
                  <c:v>507.47130630414694</c:v>
                </c:pt>
                <c:pt idx="7">
                  <c:v>509.17664354424198</c:v>
                </c:pt>
                <c:pt idx="8">
                  <c:v>510.87867747789289</c:v>
                </c:pt>
                <c:pt idx="9">
                  <c:v>512.57741745413773</c:v>
                </c:pt>
                <c:pt idx="10">
                  <c:v>514.27287277493826</c:v>
                </c:pt>
                <c:pt idx="11">
                  <c:v>515.96505267987936</c:v>
                </c:pt>
                <c:pt idx="12">
                  <c:v>517.65396633127739</c:v>
                </c:pt>
                <c:pt idx="13">
                  <c:v>519.33962283092615</c:v>
                </c:pt>
                <c:pt idx="14">
                  <c:v>521.02203123641596</c:v>
                </c:pt>
                <c:pt idx="15">
                  <c:v>522.70120056141604</c:v>
                </c:pt>
                <c:pt idx="16">
                  <c:v>524.37713977595467</c:v>
                </c:pt>
                <c:pt idx="17">
                  <c:v>526.04985780669654</c:v>
                </c:pt>
                <c:pt idx="18">
                  <c:v>527.71936353721833</c:v>
                </c:pt>
                <c:pt idx="19">
                  <c:v>529.38566580828206</c:v>
                </c:pt>
                <c:pt idx="20">
                  <c:v>531.04877341810595</c:v>
                </c:pt>
                <c:pt idx="21">
                  <c:v>532.70869513044704</c:v>
                </c:pt>
                <c:pt idx="22">
                  <c:v>534.36543968248247</c:v>
                </c:pt>
                <c:pt idx="23">
                  <c:v>536.01901577686658</c:v>
                </c:pt>
                <c:pt idx="24">
                  <c:v>537.6694320739889</c:v>
                </c:pt>
                <c:pt idx="25">
                  <c:v>539.31669719224601</c:v>
                </c:pt>
                <c:pt idx="26">
                  <c:v>540.96081970831017</c:v>
                </c:pt>
                <c:pt idx="27">
                  <c:v>542.6018081573967</c:v>
                </c:pt>
                <c:pt idx="28">
                  <c:v>544.23967103352857</c:v>
                </c:pt>
                <c:pt idx="29">
                  <c:v>545.87441678979917</c:v>
                </c:pt>
                <c:pt idx="30">
                  <c:v>547.50605383863285</c:v>
                </c:pt>
                <c:pt idx="31">
                  <c:v>549.13459055204351</c:v>
                </c:pt>
                <c:pt idx="32">
                  <c:v>550.76003526189083</c:v>
                </c:pt>
                <c:pt idx="33">
                  <c:v>552.38239626013478</c:v>
                </c:pt>
                <c:pt idx="34">
                  <c:v>554.00168179908792</c:v>
                </c:pt>
                <c:pt idx="35">
                  <c:v>555.61790009166566</c:v>
                </c:pt>
                <c:pt idx="36">
                  <c:v>557.23105931163479</c:v>
                </c:pt>
                <c:pt idx="37">
                  <c:v>558.84116759385972</c:v>
                </c:pt>
                <c:pt idx="38">
                  <c:v>560.44823303454677</c:v>
                </c:pt>
                <c:pt idx="39">
                  <c:v>562.05226369148681</c:v>
                </c:pt>
                <c:pt idx="40">
                  <c:v>563.6532675842958</c:v>
                </c:pt>
                <c:pt idx="41">
                  <c:v>565.25125269465343</c:v>
                </c:pt>
                <c:pt idx="42">
                  <c:v>566.84622696653992</c:v>
                </c:pt>
                <c:pt idx="43">
                  <c:v>568.43819830647078</c:v>
                </c:pt>
                <c:pt idx="44">
                  <c:v>570.02717458373036</c:v>
                </c:pt>
                <c:pt idx="45">
                  <c:v>571.61316363060246</c:v>
                </c:pt>
                <c:pt idx="46">
                  <c:v>573.19617324260014</c:v>
                </c:pt>
                <c:pt idx="47">
                  <c:v>574.77621117869342</c:v>
                </c:pt>
                <c:pt idx="48">
                  <c:v>576.35328516153493</c:v>
                </c:pt>
                <c:pt idx="49">
                  <c:v>577.92740287768402</c:v>
                </c:pt>
                <c:pt idx="50">
                  <c:v>579.49857197782944</c:v>
                </c:pt>
                <c:pt idx="51">
                  <c:v>581.0668000770097</c:v>
                </c:pt>
                <c:pt idx="52">
                  <c:v>582.63209475483188</c:v>
                </c:pt>
                <c:pt idx="53">
                  <c:v>584.19446355568925</c:v>
                </c:pt>
                <c:pt idx="54">
                  <c:v>585.75391398897648</c:v>
                </c:pt>
                <c:pt idx="55">
                  <c:v>587.3104535293038</c:v>
                </c:pt>
                <c:pt idx="56">
                  <c:v>588.86408961670895</c:v>
                </c:pt>
                <c:pt idx="57">
                  <c:v>590.41482965686805</c:v>
                </c:pt>
                <c:pt idx="58">
                  <c:v>591.96268102130443</c:v>
                </c:pt>
                <c:pt idx="59">
                  <c:v>593.50765104759614</c:v>
                </c:pt>
                <c:pt idx="60">
                  <c:v>595.04974703958158</c:v>
                </c:pt>
                <c:pt idx="61">
                  <c:v>596.58897626756402</c:v>
                </c:pt>
                <c:pt idx="62">
                  <c:v>598.1253459685139</c:v>
                </c:pt>
                <c:pt idx="63">
                  <c:v>599.65886334627021</c:v>
                </c:pt>
                <c:pt idx="64">
                  <c:v>601.18953557173995</c:v>
                </c:pt>
                <c:pt idx="65">
                  <c:v>602.71736978309639</c:v>
                </c:pt>
                <c:pt idx="66">
                  <c:v>604.24237308597537</c:v>
                </c:pt>
                <c:pt idx="67">
                  <c:v>605.76455255367068</c:v>
                </c:pt>
                <c:pt idx="68">
                  <c:v>607.28391522732738</c:v>
                </c:pt>
                <c:pt idx="69">
                  <c:v>608.80046811613408</c:v>
                </c:pt>
                <c:pt idx="70">
                  <c:v>610.31421819751381</c:v>
                </c:pt>
                <c:pt idx="71">
                  <c:v>611.82517241731307</c:v>
                </c:pt>
                <c:pt idx="72">
                  <c:v>613.33333768998966</c:v>
                </c:pt>
                <c:pt idx="73">
                  <c:v>614.83872089879912</c:v>
                </c:pt>
                <c:pt idx="74">
                  <c:v>616.34132889597981</c:v>
                </c:pt>
                <c:pt idx="75">
                  <c:v>617.84116850293663</c:v>
                </c:pt>
                <c:pt idx="76">
                  <c:v>619.33824651042323</c:v>
                </c:pt>
                <c:pt idx="77">
                  <c:v>620.83256967872296</c:v>
                </c:pt>
                <c:pt idx="78">
                  <c:v>622.32414473782819</c:v>
                </c:pt>
                <c:pt idx="79">
                  <c:v>623.81297838761895</c:v>
                </c:pt>
                <c:pt idx="80">
                  <c:v>625.29907729803949</c:v>
                </c:pt>
                <c:pt idx="81">
                  <c:v>626.78244810927413</c:v>
                </c:pt>
                <c:pt idx="82">
                  <c:v>628.26309743192132</c:v>
                </c:pt>
                <c:pt idx="83">
                  <c:v>629.74103184716694</c:v>
                </c:pt>
                <c:pt idx="84">
                  <c:v>631.21625790695578</c:v>
                </c:pt>
                <c:pt idx="85">
                  <c:v>632.68878213416201</c:v>
                </c:pt>
                <c:pt idx="86">
                  <c:v>634.15861102275858</c:v>
                </c:pt>
                <c:pt idx="87">
                  <c:v>635.62575103798508</c:v>
                </c:pt>
                <c:pt idx="88">
                  <c:v>637.09020861651436</c:v>
                </c:pt>
                <c:pt idx="89">
                  <c:v>638.55199016661822</c:v>
                </c:pt>
                <c:pt idx="90">
                  <c:v>640.01110206833164</c:v>
                </c:pt>
                <c:pt idx="91">
                  <c:v>641.46755067361573</c:v>
                </c:pt>
                <c:pt idx="92">
                  <c:v>642.92134230652005</c:v>
                </c:pt>
                <c:pt idx="93">
                  <c:v>644.37248326334293</c:v>
                </c:pt>
                <c:pt idx="94">
                  <c:v>645.82097981279128</c:v>
                </c:pt>
                <c:pt idx="95">
                  <c:v>647.26683819613868</c:v>
                </c:pt>
                <c:pt idx="96">
                  <c:v>648.71006462738308</c:v>
                </c:pt>
                <c:pt idx="97">
                  <c:v>650.15066529340243</c:v>
                </c:pt>
                <c:pt idx="98">
                  <c:v>651.58864635411021</c:v>
                </c:pt>
                <c:pt idx="99">
                  <c:v>653.0240139426088</c:v>
                </c:pt>
                <c:pt idx="100">
                  <c:v>654.45677416534261</c:v>
                </c:pt>
                <c:pt idx="101">
                  <c:v>668.64144217344608</c:v>
                </c:pt>
                <c:pt idx="102">
                  <c:v>682.56927686403913</c:v>
                </c:pt>
                <c:pt idx="103">
                  <c:v>696.2461348425378</c:v>
                </c:pt>
                <c:pt idx="104">
                  <c:v>709.67762521215127</c:v>
                </c:pt>
                <c:pt idx="105">
                  <c:v>722.86912309807519</c:v>
                </c:pt>
                <c:pt idx="106">
                  <c:v>735.82578224646829</c:v>
                </c:pt>
                <c:pt idx="107">
                  <c:v>748.55254677336904</c:v>
                </c:pt>
                <c:pt idx="108">
                  <c:v>761.05416213165472</c:v>
                </c:pt>
                <c:pt idx="109">
                  <c:v>773.33518535783526</c:v>
                </c:pt>
                <c:pt idx="110">
                  <c:v>785.39999465482902</c:v>
                </c:pt>
                <c:pt idx="111">
                  <c:v>797.25279836180323</c:v>
                </c:pt>
                <c:pt idx="112">
                  <c:v>808.89764335761549</c:v>
                </c:pt>
                <c:pt idx="113">
                  <c:v>820.33842294030433</c:v>
                </c:pt>
                <c:pt idx="114">
                  <c:v>831.57888422139479</c:v>
                </c:pt>
                <c:pt idx="115">
                  <c:v>842.62263507046293</c:v>
                </c:pt>
                <c:pt idx="116">
                  <c:v>853.47315064240638</c:v>
                </c:pt>
                <c:pt idx="117">
                  <c:v>864.13377951715574</c:v>
                </c:pt>
                <c:pt idx="118">
                  <c:v>874.60774947910602</c:v>
                </c:pt>
                <c:pt idx="119">
                  <c:v>884.89817296132333</c:v>
                </c:pt>
                <c:pt idx="120">
                  <c:v>895.00805217756124</c:v>
                </c:pt>
                <c:pt idx="121">
                  <c:v>904.94028396328554</c:v>
                </c:pt>
                <c:pt idx="122">
                  <c:v>914.69766434523774</c:v>
                </c:pt>
                <c:pt idx="123">
                  <c:v>924.28289285754556</c:v>
                </c:pt>
                <c:pt idx="124">
                  <c:v>933.69857662100276</c:v>
                </c:pt>
                <c:pt idx="125">
                  <c:v>942.94723420087485</c:v>
                </c:pt>
                <c:pt idx="126">
                  <c:v>952.03129925743076</c:v>
                </c:pt>
                <c:pt idx="127">
                  <c:v>960.95312400234263</c:v>
                </c:pt>
                <c:pt idx="128">
                  <c:v>969.71498247312877</c:v>
                </c:pt>
                <c:pt idx="129">
                  <c:v>978.31907363692471</c:v>
                </c:pt>
                <c:pt idx="130">
                  <c:v>986.76752433405591</c:v>
                </c:pt>
                <c:pt idx="131">
                  <c:v>995.06239207113663</c:v>
                </c:pt>
                <c:pt idx="132">
                  <c:v>1003.2056676727326</c:v>
                </c:pt>
                <c:pt idx="133">
                  <c:v>1011.1992777999935</c:v>
                </c:pt>
                <c:pt idx="134">
                  <c:v>1019.0450873440791</c:v>
                </c:pt>
                <c:pt idx="135">
                  <c:v>1026.7449017016679</c:v>
                </c:pt>
                <c:pt idx="136">
                  <c:v>1034.300468939341</c:v>
                </c:pt>
                <c:pt idx="137">
                  <c:v>1041.7134818531799</c:v>
                </c:pt>
                <c:pt idx="138">
                  <c:v>1048.9855799294935</c:v>
                </c:pt>
                <c:pt idx="139">
                  <c:v>1056.1183512122011</c:v>
                </c:pt>
                <c:pt idx="140">
                  <c:v>1063.11333408204</c:v>
                </c:pt>
                <c:pt idx="141">
                  <c:v>1069.9720189524282</c:v>
                </c:pt>
                <c:pt idx="142">
                  <c:v>1076.6958498865094</c:v>
                </c:pt>
                <c:pt idx="143">
                  <c:v>1083.286226139616</c:v>
                </c:pt>
                <c:pt idx="144">
                  <c:v>1089.7445036311262</c:v>
                </c:pt>
                <c:pt idx="145">
                  <c:v>1096.0719963494412</c:v>
                </c:pt>
                <c:pt idx="146">
                  <c:v>1102.2699776935788</c:v>
                </c:pt>
                <c:pt idx="147">
                  <c:v>1108.3396817546748</c:v>
                </c:pt>
                <c:pt idx="148">
                  <c:v>1114.2823045404768</c:v>
                </c:pt>
                <c:pt idx="149">
                  <c:v>1120.0990051457402</c:v>
                </c:pt>
                <c:pt idx="150">
                  <c:v>1125.7909068712615</c:v>
                </c:pt>
                <c:pt idx="151">
                  <c:v>1131.3590982941273</c:v>
                </c:pt>
                <c:pt idx="152">
                  <c:v>1136.8046342916116</c:v>
                </c:pt>
                <c:pt idx="153">
                  <c:v>1142.1285370210157</c:v>
                </c:pt>
                <c:pt idx="154">
                  <c:v>1147.33179685762</c:v>
                </c:pt>
                <c:pt idx="155">
                  <c:v>1152.4153732927984</c:v>
                </c:pt>
                <c:pt idx="156">
                  <c:v>1157.3801957942403</c:v>
                </c:pt>
                <c:pt idx="157">
                  <c:v>1162.227164630119</c:v>
                </c:pt>
                <c:pt idx="158">
                  <c:v>1166.9571516589592</c:v>
                </c:pt>
                <c:pt idx="159">
                  <c:v>1171.5710010868659</c:v>
                </c:pt>
                <c:pt idx="160">
                  <c:v>1176.0695301937014</c:v>
                </c:pt>
                <c:pt idx="161">
                  <c:v>1180.4535300297264</c:v>
                </c:pt>
                <c:pt idx="162">
                  <c:v>1184.723766084152</c:v>
                </c:pt>
                <c:pt idx="163">
                  <c:v>1188.8809789270008</c:v>
                </c:pt>
                <c:pt idx="164">
                  <c:v>1192.9258848256129</c:v>
                </c:pt>
                <c:pt idx="165">
                  <c:v>1196.859176337098</c:v>
                </c:pt>
                <c:pt idx="166">
                  <c:v>1200.681522877989</c:v>
                </c:pt>
                <c:pt idx="167">
                  <c:v>1204.3935712723287</c:v>
                </c:pt>
                <c:pt idx="168">
                  <c:v>1207.9959462793929</c:v>
                </c:pt>
                <c:pt idx="169">
                  <c:v>1211.4892511022372</c:v>
                </c:pt>
                <c:pt idx="170">
                  <c:v>1214.874067878251</c:v>
                </c:pt>
                <c:pt idx="171">
                  <c:v>1218.1509581528985</c:v>
                </c:pt>
                <c:pt idx="172">
                  <c:v>1221.3204633378393</c:v>
                </c:pt>
                <c:pt idx="173">
                  <c:v>1224.3831051546408</c:v>
                </c:pt>
                <c:pt idx="174">
                  <c:v>1227.3393860653252</c:v>
                </c:pt>
                <c:pt idx="175">
                  <c:v>1230.1897896910411</c:v>
                </c:pt>
                <c:pt idx="176">
                  <c:v>1232.9347812202029</c:v>
                </c:pt>
                <c:pt idx="177">
                  <c:v>1235.5748078075158</c:v>
                </c:pt>
                <c:pt idx="178">
                  <c:v>1238.110298965395</c:v>
                </c:pt>
                <c:pt idx="179">
                  <c:v>1240.5416669493904</c:v>
                </c:pt>
                <c:pt idx="180">
                  <c:v>1242.8693071393577</c:v>
                </c:pt>
                <c:pt idx="181">
                  <c:v>1245.0935984182622</c:v>
                </c:pt>
                <c:pt idx="182">
                  <c:v>1247.2149035506723</c:v>
                </c:pt>
                <c:pt idx="183">
                  <c:v>1249.2335695631889</c:v>
                </c:pt>
                <c:pt idx="184">
                  <c:v>1251.1499281292738</c:v>
                </c:pt>
                <c:pt idx="185">
                  <c:v>1252.964295961172</c:v>
                </c:pt>
                <c:pt idx="186">
                  <c:v>1254.6769752118755</c:v>
                </c:pt>
                <c:pt idx="187">
                  <c:v>1256.2882538903443</c:v>
                </c:pt>
                <c:pt idx="188">
                  <c:v>1257.7984062934572</c:v>
                </c:pt>
                <c:pt idx="189">
                  <c:v>1259.2076934584341</c:v>
                </c:pt>
                <c:pt idx="190">
                  <c:v>1260.5163636396896</c:v>
                </c:pt>
                <c:pt idx="191">
                  <c:v>1261.7246528142634</c:v>
                </c:pt>
                <c:pt idx="192">
                  <c:v>1262.83278522006</c:v>
                </c:pt>
                <c:pt idx="193">
                  <c:v>1263.8409739311187</c:v>
                </c:pt>
                <c:pt idx="194">
                  <c:v>1264.7494214739475</c:v>
                </c:pt>
                <c:pt idx="195">
                  <c:v>1265.5583204885788</c:v>
                </c:pt>
                <c:pt idx="196">
                  <c:v>1266.2678544373764</c:v>
                </c:pt>
                <c:pt idx="197">
                  <c:v>1266.8781983637223</c:v>
                </c:pt>
                <c:pt idx="198">
                  <c:v>1267.3895197015129</c:v>
                </c:pt>
                <c:pt idx="199">
                  <c:v>1267.8019791348931</c:v>
                </c:pt>
                <c:pt idx="200">
                  <c:v>1268.115731505909</c:v>
                </c:pt>
                <c:pt idx="201">
                  <c:v>1268.3309267658137</c:v>
                </c:pt>
                <c:pt idx="202">
                  <c:v>1268.4477109637482</c:v>
                </c:pt>
                <c:pt idx="203">
                  <c:v>1268.4662272645628</c:v>
                </c:pt>
                <c:pt idx="204">
                  <c:v>1268.3866169858175</c:v>
                </c:pt>
                <c:pt idx="205">
                  <c:v>1268.2090206426628</c:v>
                </c:pt>
                <c:pt idx="206">
                  <c:v>1267.9335789884663</c:v>
                </c:pt>
                <c:pt idx="207">
                  <c:v>1267.5604340388347</c:v>
                </c:pt>
                <c:pt idx="208">
                  <c:v>1267.0897300670858</c:v>
                </c:pt>
                <c:pt idx="209">
                  <c:v>1266.5216145602094</c:v>
                </c:pt>
                <c:pt idx="210">
                  <c:v>1265.8562391258442</c:v>
                </c:pt>
                <c:pt idx="211">
                  <c:v>1265.0937603426105</c:v>
                </c:pt>
                <c:pt idx="212">
                  <c:v>1264.2343405481402</c:v>
                </c:pt>
                <c:pt idx="213">
                  <c:v>1263.2781485611724</c:v>
                </c:pt>
                <c:pt idx="214">
                  <c:v>1262.2253603359882</c:v>
                </c:pt>
                <c:pt idx="215">
                  <c:v>1261.0761595491479</c:v>
                </c:pt>
                <c:pt idx="216">
                  <c:v>1259.8307381199156</c:v>
                </c:pt>
                <c:pt idx="217">
                  <c:v>1258.4892966668583</c:v>
                </c:pt>
                <c:pt idx="218">
                  <c:v>1257.0520449039143</c:v>
                </c:pt>
                <c:pt idx="219">
                  <c:v>1255.5192019797635</c:v>
                </c:pt>
                <c:pt idx="220">
                  <c:v>1253.8909967646246</c:v>
                </c:pt>
                <c:pt idx="221">
                  <c:v>1252.1676680887063</c:v>
                </c:pt>
                <c:pt idx="222">
                  <c:v>1250.3494649364982</c:v>
                </c:pt>
                <c:pt idx="223">
                  <c:v>1248.436646600936</c:v>
                </c:pt>
                <c:pt idx="224">
                  <c:v>1246.4294828012457</c:v>
                </c:pt>
                <c:pt idx="225">
                  <c:v>1244.3282537680125</c:v>
                </c:pt>
                <c:pt idx="226">
                  <c:v>1242.1332502987214</c:v>
                </c:pt>
                <c:pt idx="227">
                  <c:v>1239.8447737867316</c:v>
                </c:pt>
                <c:pt idx="228">
                  <c:v>1237.4631362263501</c:v>
                </c:pt>
                <c:pt idx="229">
                  <c:v>1234.9886601964026</c:v>
                </c:pt>
                <c:pt idx="230">
                  <c:v>1232.4216788244451</c:v>
                </c:pt>
                <c:pt idx="231">
                  <c:v>1229.7625357335221</c:v>
                </c:pt>
                <c:pt idx="232">
                  <c:v>1227.0115849731751</c:v>
                </c:pt>
                <c:pt idx="233">
                  <c:v>1224.1691909362087</c:v>
                </c:pt>
                <c:pt idx="234">
                  <c:v>1221.235728262559</c:v>
                </c:pt>
                <c:pt idx="235">
                  <c:v>1218.2115817314618</c:v>
                </c:pt>
                <c:pt idx="236">
                  <c:v>1215.0971461429858</c:v>
                </c:pt>
                <c:pt idx="237">
                  <c:v>1211.8928261898832</c:v>
                </c:pt>
                <c:pt idx="238">
                  <c:v>1208.599036320614</c:v>
                </c:pt>
                <c:pt idx="239">
                  <c:v>1205.2162005943092</c:v>
                </c:pt>
                <c:pt idx="240">
                  <c:v>1201.7447525283656</c:v>
                </c:pt>
                <c:pt idx="241">
                  <c:v>1198.1851349393016</c:v>
                </c:pt>
                <c:pt idx="242">
                  <c:v>1194.537799777441</c:v>
                </c:pt>
                <c:pt idx="243">
                  <c:v>1190.8032079559478</c:v>
                </c:pt>
                <c:pt idx="244">
                  <c:v>1186.9818291746899</c:v>
                </c:pt>
                <c:pt idx="245">
                  <c:v>1183.0741417393715</c:v>
                </c:pt>
                <c:pt idx="246">
                  <c:v>1179.0806323763418</c:v>
                </c:pt>
                <c:pt idx="247">
                  <c:v>1175.0017960434604</c:v>
                </c:pt>
                <c:pt idx="248">
                  <c:v>1170.8381357373721</c:v>
                </c:pt>
                <c:pt idx="249">
                  <c:v>1166.5901622975243</c:v>
                </c:pt>
                <c:pt idx="250">
                  <c:v>1162.2583942072388</c:v>
                </c:pt>
                <c:pt idx="251">
                  <c:v>1157.8433573921336</c:v>
                </c:pt>
                <c:pt idx="252">
                  <c:v>1153.3455850161752</c:v>
                </c:pt>
                <c:pt idx="253">
                  <c:v>1148.765617275626</c:v>
                </c:pt>
                <c:pt idx="254">
                  <c:v>1144.1040011911432</c:v>
                </c:pt>
                <c:pt idx="255">
                  <c:v>1139.3612903982685</c:v>
                </c:pt>
                <c:pt idx="256">
                  <c:v>1134.5380449365446</c:v>
                </c:pt>
                <c:pt idx="257">
                  <c:v>1129.6348310374797</c:v>
                </c:pt>
                <c:pt idx="258">
                  <c:v>1124.6522209115749</c:v>
                </c:pt>
                <c:pt idx="259">
                  <c:v>1119.5907925346203</c:v>
                </c:pt>
                <c:pt idx="260">
                  <c:v>1114.4511294334618</c:v>
                </c:pt>
                <c:pt idx="261">
                  <c:v>1109.2338204714274</c:v>
                </c:pt>
                <c:pt idx="262">
                  <c:v>1103.939459633601</c:v>
                </c:pt>
                <c:pt idx="263">
                  <c:v>1098.5686458121213</c:v>
                </c:pt>
                <c:pt idx="264">
                  <c:v>1093.1219825916812</c:v>
                </c:pt>
                <c:pt idx="265">
                  <c:v>1087.6000780353929</c:v>
                </c:pt>
                <c:pt idx="266">
                  <c:v>1082.0035444711821</c:v>
                </c:pt>
                <c:pt idx="267">
                  <c:v>1076.3329982788675</c:v>
                </c:pt>
                <c:pt idx="268">
                  <c:v>1070.5890596780764</c:v>
                </c:pt>
                <c:pt idx="269">
                  <c:v>1064.7723525171427</c:v>
                </c:pt>
                <c:pt idx="270">
                  <c:v>1058.8835040631282</c:v>
                </c:pt>
                <c:pt idx="271">
                  <c:v>1052.9231447931027</c:v>
                </c:pt>
                <c:pt idx="272">
                  <c:v>1046.8919081868153</c:v>
                </c:pt>
                <c:pt idx="273">
                  <c:v>1040.790430520881</c:v>
                </c:pt>
                <c:pt idx="274">
                  <c:v>1034.6193506646057</c:v>
                </c:pt>
                <c:pt idx="275">
                  <c:v>1028.3793098775652</c:v>
                </c:pt>
                <c:pt idx="276">
                  <c:v>1022.0709516090509</c:v>
                </c:pt>
                <c:pt idx="277">
                  <c:v>1015.6949212994889</c:v>
                </c:pt>
                <c:pt idx="278">
                  <c:v>1009.2518661839351</c:v>
                </c:pt>
                <c:pt idx="279">
                  <c:v>1002.7424350977453</c:v>
                </c:pt>
                <c:pt idx="280">
                  <c:v>996.16727828451269</c:v>
                </c:pt>
                <c:pt idx="281">
                  <c:v>989.52704720636245</c:v>
                </c:pt>
                <c:pt idx="282">
                  <c:v>982.82239435668873</c:v>
                </c:pt>
                <c:pt idx="283">
                  <c:v>976.05397307541273</c:v>
                </c:pt>
                <c:pt idx="284">
                  <c:v>969.22243736683924</c:v>
                </c:pt>
                <c:pt idx="285">
                  <c:v>962.32844172018258</c:v>
                </c:pt>
                <c:pt idx="286">
                  <c:v>955.3726409328292</c:v>
                </c:pt>
                <c:pt idx="287">
                  <c:v>948.35568993640061</c:v>
                </c:pt>
                <c:pt idx="288">
                  <c:v>941.27824362567537</c:v>
                </c:pt>
                <c:pt idx="289">
                  <c:v>934.14095669042479</c:v>
                </c:pt>
                <c:pt idx="290">
                  <c:v>926.94448345021351</c:v>
                </c:pt>
                <c:pt idx="291">
                  <c:v>919.68947769221199</c:v>
                </c:pt>
                <c:pt idx="292">
                  <c:v>912.37659251206389</c:v>
                </c:pt>
                <c:pt idx="293">
                  <c:v>905.00648015784736</c:v>
                </c:pt>
                <c:pt idx="294">
                  <c:v>897.57979187716535</c:v>
                </c:pt>
                <c:pt idx="295">
                  <c:v>890.09717776739774</c:v>
                </c:pt>
                <c:pt idx="296">
                  <c:v>882.55928662914221</c:v>
                </c:pt>
                <c:pt idx="297">
                  <c:v>874.96676582286909</c:v>
                </c:pt>
                <c:pt idx="298">
                  <c:v>867.32026112881124</c:v>
                </c:pt>
                <c:pt idx="299">
                  <c:v>859.6204166101063</c:v>
                </c:pt>
                <c:pt idx="300">
                  <c:v>851.86787447920631</c:v>
                </c:pt>
                <c:pt idx="301">
                  <c:v>844.06327496756501</c:v>
                </c:pt>
                <c:pt idx="302">
                  <c:v>836.20725619861219</c:v>
                </c:pt>
                <c:pt idx="303">
                  <c:v>828.30045406401871</c:v>
                </c:pt>
                <c:pt idx="304">
                  <c:v>820.34350210325556</c:v>
                </c:pt>
                <c:pt idx="305">
                  <c:v>812.33703138644466</c:v>
                </c:pt>
                <c:pt idx="306">
                  <c:v>804.28167040049948</c:v>
                </c:pt>
                <c:pt idx="307">
                  <c:v>796.17804493854749</c:v>
                </c:pt>
                <c:pt idx="308">
                  <c:v>788.02677799262722</c:v>
                </c:pt>
                <c:pt idx="309">
                  <c:v>779.82848964964728</c:v>
                </c:pt>
                <c:pt idx="310">
                  <c:v>771.5837969905939</c:v>
                </c:pt>
                <c:pt idx="311">
                  <c:v>763.29331399297121</c:v>
                </c:pt>
                <c:pt idx="312">
                  <c:v>754.95765143645508</c:v>
                </c:pt>
                <c:pt idx="313">
                  <c:v>746.57741681174093</c:v>
                </c:pt>
                <c:pt idx="314">
                  <c:v>738.15321423256239</c:v>
                </c:pt>
                <c:pt idx="315">
                  <c:v>729.68564435085591</c:v>
                </c:pt>
                <c:pt idx="316">
                  <c:v>721.17530427504585</c:v>
                </c:pt>
                <c:pt idx="317">
                  <c:v>712.62278749142092</c:v>
                </c:pt>
                <c:pt idx="318">
                  <c:v>704.02868378857238</c:v>
                </c:pt>
                <c:pt idx="319">
                  <c:v>695.39357918486269</c:v>
                </c:pt>
                <c:pt idx="320">
                  <c:v>686.71805585889103</c:v>
                </c:pt>
                <c:pt idx="321">
                  <c:v>678.00269208292207</c:v>
                </c:pt>
                <c:pt idx="322">
                  <c:v>669.24806215924059</c:v>
                </c:pt>
                <c:pt idx="323">
                  <c:v>660.45473635939675</c:v>
                </c:pt>
                <c:pt idx="324">
                  <c:v>651.62328086630168</c:v>
                </c:pt>
                <c:pt idx="325">
                  <c:v>642.75425771913581</c:v>
                </c:pt>
                <c:pt idx="326">
                  <c:v>633.84822476102784</c:v>
                </c:pt>
                <c:pt idx="327">
                  <c:v>624.90573558946392</c:v>
                </c:pt>
                <c:pt idx="328">
                  <c:v>615.92733950938418</c:v>
                </c:pt>
                <c:pt idx="329">
                  <c:v>606.91358148892368</c:v>
                </c:pt>
                <c:pt idx="330">
                  <c:v>597.86500211775387</c:v>
                </c:pt>
                <c:pt idx="331">
                  <c:v>588.78213756797959</c:v>
                </c:pt>
                <c:pt idx="332">
                  <c:v>579.66551955754687</c:v>
                </c:pt>
                <c:pt idx="333">
                  <c:v>570.51567531611568</c:v>
                </c:pt>
                <c:pt idx="334">
                  <c:v>561.33312755335135</c:v>
                </c:pt>
                <c:pt idx="335">
                  <c:v>552.11839442958797</c:v>
                </c:pt>
                <c:pt idx="336">
                  <c:v>542.87198952881681</c:v>
                </c:pt>
                <c:pt idx="337">
                  <c:v>533.59442183395277</c:v>
                </c:pt>
                <c:pt idx="338">
                  <c:v>524.28619570433091</c:v>
                </c:pt>
                <c:pt idx="339">
                  <c:v>514.94781085538534</c:v>
                </c:pt>
                <c:pt idx="340">
                  <c:v>505.57976234046356</c:v>
                </c:pt>
                <c:pt idx="341">
                  <c:v>496.18254053472685</c:v>
                </c:pt>
                <c:pt idx="342">
                  <c:v>486.75663112108992</c:v>
                </c:pt>
                <c:pt idx="343">
                  <c:v>477.30251507815149</c:v>
                </c:pt>
                <c:pt idx="344">
                  <c:v>467.82066867006796</c:v>
                </c:pt>
                <c:pt idx="345">
                  <c:v>458.31156343832231</c:v>
                </c:pt>
                <c:pt idx="346">
                  <c:v>448.7756661953407</c:v>
                </c:pt>
                <c:pt idx="347">
                  <c:v>439.2134390199094</c:v>
                </c:pt>
                <c:pt idx="348">
                  <c:v>429.62533925434462</c:v>
                </c:pt>
                <c:pt idx="349">
                  <c:v>420.01181950336871</c:v>
                </c:pt>
                <c:pt idx="350">
                  <c:v>410.37332763464536</c:v>
                </c:pt>
                <c:pt idx="351">
                  <c:v>400.71030678092825</c:v>
                </c:pt>
                <c:pt idx="352">
                  <c:v>391.02319534377659</c:v>
                </c:pt>
                <c:pt idx="353">
                  <c:v>381.31242699879232</c:v>
                </c:pt>
                <c:pt idx="354">
                  <c:v>371.57843070233338</c:v>
                </c:pt>
                <c:pt idx="355">
                  <c:v>361.82163069965884</c:v>
                </c:pt>
                <c:pt idx="356">
                  <c:v>352.04244653446119</c:v>
                </c:pt>
                <c:pt idx="357">
                  <c:v>342.24129305974208</c:v>
                </c:pt>
                <c:pt idx="358">
                  <c:v>332.41858044998838</c:v>
                </c:pt>
                <c:pt idx="359">
                  <c:v>322.57471421460559</c:v>
                </c:pt>
                <c:pt idx="360">
                  <c:v>312.71009521256661</c:v>
                </c:pt>
                <c:pt idx="361">
                  <c:v>302.82511966823398</c:v>
                </c:pt>
                <c:pt idx="362">
                  <c:v>292.92017918831471</c:v>
                </c:pt>
                <c:pt idx="363">
                  <c:v>282.9956607799071</c:v>
                </c:pt>
                <c:pt idx="364">
                  <c:v>273.05194686959982</c:v>
                </c:pt>
                <c:pt idx="365">
                  <c:v>263.08941532358369</c:v>
                </c:pt>
                <c:pt idx="366">
                  <c:v>253.10843946873814</c:v>
                </c:pt>
                <c:pt idx="367">
                  <c:v>243.10938811465346</c:v>
                </c:pt>
                <c:pt idx="368">
                  <c:v>233.09262557655245</c:v>
                </c:pt>
                <c:pt idx="369">
                  <c:v>223.05851169907419</c:v>
                </c:pt>
                <c:pt idx="370">
                  <c:v>213.00740188088406</c:v>
                </c:pt>
                <c:pt idx="371">
                  <c:v>202.93964710007472</c:v>
                </c:pt>
                <c:pt idx="372">
                  <c:v>192.85559394032333</c:v>
                </c:pt>
                <c:pt idx="373">
                  <c:v>182.75558461777101</c:v>
                </c:pt>
                <c:pt idx="374">
                  <c:v>172.6399570085911</c:v>
                </c:pt>
                <c:pt idx="375">
                  <c:v>162.50904467721389</c:v>
                </c:pt>
                <c:pt idx="376">
                  <c:v>152.36317690517544</c:v>
                </c:pt>
                <c:pt idx="377">
                  <c:v>142.2026787205595</c:v>
                </c:pt>
                <c:pt idx="378">
                  <c:v>132.02787092800196</c:v>
                </c:pt>
                <c:pt idx="379">
                  <c:v>121.83907013922753</c:v>
                </c:pt>
                <c:pt idx="380">
                  <c:v>111.63658880408991</c:v>
                </c:pt>
                <c:pt idx="381">
                  <c:v>101.42073524208654</c:v>
                </c:pt>
                <c:pt idx="382">
                  <c:v>91.191813674320144</c:v>
                </c:pt>
                <c:pt idx="383">
                  <c:v>80.950124255879928</c:v>
                </c:pt>
                <c:pt idx="384">
                  <c:v>70.695963108615686</c:v>
                </c:pt>
                <c:pt idx="385">
                  <c:v>60.429622354279118</c:v>
                </c:pt>
                <c:pt idx="386">
                  <c:v>50.15139014800701</c:v>
                </c:pt>
                <c:pt idx="387">
                  <c:v>39.861550712121719</c:v>
                </c:pt>
                <c:pt idx="388">
                  <c:v>29.56038437022503</c:v>
                </c:pt>
                <c:pt idx="389">
                  <c:v>19.24816758156209</c:v>
                </c:pt>
                <c:pt idx="390">
                  <c:v>8.9251729756327176</c:v>
                </c:pt>
                <c:pt idx="391">
                  <c:v>-1.4083306129718967</c:v>
                </c:pt>
                <c:pt idx="392">
                  <c:v>-1.4186693093715237</c:v>
                </c:pt>
                <c:pt idx="393">
                  <c:v>-1.4290080158833274</c:v>
                </c:pt>
                <c:pt idx="394">
                  <c:v>-1.4393467325070486</c:v>
                </c:pt>
                <c:pt idx="395">
                  <c:v>-1.4496854592424282</c:v>
                </c:pt>
                <c:pt idx="396">
                  <c:v>-1.4600241960892069</c:v>
                </c:pt>
                <c:pt idx="397">
                  <c:v>-1.4703629430471257</c:v>
                </c:pt>
                <c:pt idx="398">
                  <c:v>-1.4807017001159255</c:v>
                </c:pt>
                <c:pt idx="399">
                  <c:v>-1.4910404672953472</c:v>
                </c:pt>
                <c:pt idx="400">
                  <c:v>-1.5013792445851317</c:v>
                </c:pt>
                <c:pt idx="401">
                  <c:v>-1.5117180319850199</c:v>
                </c:pt>
                <c:pt idx="402">
                  <c:v>-1.5220568294947525</c:v>
                </c:pt>
                <c:pt idx="403">
                  <c:v>-1.5323956371140706</c:v>
                </c:pt>
                <c:pt idx="404">
                  <c:v>-1.5427344548427151</c:v>
                </c:pt>
                <c:pt idx="405">
                  <c:v>-1.5530732826804268</c:v>
                </c:pt>
                <c:pt idx="406">
                  <c:v>-1.5634121206269467</c:v>
                </c:pt>
                <c:pt idx="407">
                  <c:v>-1.5737509686820157</c:v>
                </c:pt>
                <c:pt idx="408">
                  <c:v>-1.5840898268453747</c:v>
                </c:pt>
                <c:pt idx="409">
                  <c:v>-1.5944286951167648</c:v>
                </c:pt>
                <c:pt idx="410">
                  <c:v>-1.6047675734959266</c:v>
                </c:pt>
                <c:pt idx="411">
                  <c:v>-1.6151064619826012</c:v>
                </c:pt>
                <c:pt idx="412">
                  <c:v>-1.6254453605765298</c:v>
                </c:pt>
                <c:pt idx="413">
                  <c:v>-1.6357842692774529</c:v>
                </c:pt>
                <c:pt idx="414">
                  <c:v>-1.6461231880851117</c:v>
                </c:pt>
                <c:pt idx="415">
                  <c:v>-1.6564621169992471</c:v>
                </c:pt>
                <c:pt idx="416">
                  <c:v>-1.6668010560195998</c:v>
                </c:pt>
                <c:pt idx="417">
                  <c:v>-1.6771400051459111</c:v>
                </c:pt>
                <c:pt idx="418">
                  <c:v>-1.687478964377922</c:v>
                </c:pt>
                <c:pt idx="419">
                  <c:v>-1.6978179337153732</c:v>
                </c:pt>
                <c:pt idx="420">
                  <c:v>-1.7081569131580057</c:v>
                </c:pt>
                <c:pt idx="421">
                  <c:v>-1.7184959027055606</c:v>
                </c:pt>
                <c:pt idx="422">
                  <c:v>-1.7288349023577787</c:v>
                </c:pt>
                <c:pt idx="423">
                  <c:v>-1.7391739121144012</c:v>
                </c:pt>
                <c:pt idx="424">
                  <c:v>-1.749512931975169</c:v>
                </c:pt>
                <c:pt idx="425">
                  <c:v>-1.759851961939823</c:v>
                </c:pt>
                <c:pt idx="426">
                  <c:v>-1.7701910020081042</c:v>
                </c:pt>
                <c:pt idx="427">
                  <c:v>-1.7805300521797536</c:v>
                </c:pt>
                <c:pt idx="428">
                  <c:v>-1.7908691124545122</c:v>
                </c:pt>
                <c:pt idx="429">
                  <c:v>-1.8012081828321209</c:v>
                </c:pt>
                <c:pt idx="430">
                  <c:v>-1.8115472633123209</c:v>
                </c:pt>
                <c:pt idx="431">
                  <c:v>-1.8218863538948531</c:v>
                </c:pt>
                <c:pt idx="432">
                  <c:v>-1.8322254545794585</c:v>
                </c:pt>
                <c:pt idx="433">
                  <c:v>-1.8425645653658782</c:v>
                </c:pt>
                <c:pt idx="434">
                  <c:v>-1.852903686253853</c:v>
                </c:pt>
                <c:pt idx="435">
                  <c:v>-1.8632428172431241</c:v>
                </c:pt>
                <c:pt idx="436">
                  <c:v>-1.8735819583334326</c:v>
                </c:pt>
                <c:pt idx="437">
                  <c:v>-1.8839211095245192</c:v>
                </c:pt>
                <c:pt idx="438">
                  <c:v>-1.8942602708161254</c:v>
                </c:pt>
                <c:pt idx="439">
                  <c:v>-1.9045994422079917</c:v>
                </c:pt>
                <c:pt idx="440">
                  <c:v>-1.9149386236998596</c:v>
                </c:pt>
                <c:pt idx="441">
                  <c:v>-1.9252778152914698</c:v>
                </c:pt>
                <c:pt idx="442">
                  <c:v>-1.9356170169825635</c:v>
                </c:pt>
                <c:pt idx="443">
                  <c:v>-1.9459562287728818</c:v>
                </c:pt>
                <c:pt idx="444">
                  <c:v>-1.9562954506621657</c:v>
                </c:pt>
                <c:pt idx="445">
                  <c:v>-1.9666346826501564</c:v>
                </c:pt>
                <c:pt idx="446">
                  <c:v>-1.9769739247365947</c:v>
                </c:pt>
                <c:pt idx="447">
                  <c:v>-1.9873131769212218</c:v>
                </c:pt>
                <c:pt idx="448">
                  <c:v>-1.9976524392037787</c:v>
                </c:pt>
                <c:pt idx="449">
                  <c:v>-2.0079917115840065</c:v>
                </c:pt>
                <c:pt idx="450">
                  <c:v>-2.0183309940616465</c:v>
                </c:pt>
                <c:pt idx="451">
                  <c:v>-2.0286702866364394</c:v>
                </c:pt>
                <c:pt idx="452">
                  <c:v>-2.0390095893081264</c:v>
                </c:pt>
                <c:pt idx="453">
                  <c:v>-2.0493489020764488</c:v>
                </c:pt>
                <c:pt idx="454">
                  <c:v>-2.0596882249411474</c:v>
                </c:pt>
                <c:pt idx="455">
                  <c:v>-2.0700275579019634</c:v>
                </c:pt>
                <c:pt idx="456">
                  <c:v>-2.0803669009586381</c:v>
                </c:pt>
                <c:pt idx="457">
                  <c:v>-2.0907062541109123</c:v>
                </c:pt>
                <c:pt idx="458">
                  <c:v>-2.101045617358527</c:v>
                </c:pt>
                <c:pt idx="459">
                  <c:v>-2.1113849907012239</c:v>
                </c:pt>
                <c:pt idx="460">
                  <c:v>-2.1217243741387435</c:v>
                </c:pt>
                <c:pt idx="461">
                  <c:v>-2.1320637676708269</c:v>
                </c:pt>
                <c:pt idx="462">
                  <c:v>-2.1424031712972158</c:v>
                </c:pt>
                <c:pt idx="463">
                  <c:v>-2.1527425850176507</c:v>
                </c:pt>
                <c:pt idx="464">
                  <c:v>-2.1630820088318732</c:v>
                </c:pt>
                <c:pt idx="465">
                  <c:v>-2.1734214427396243</c:v>
                </c:pt>
                <c:pt idx="466">
                  <c:v>-2.1837608867406448</c:v>
                </c:pt>
                <c:pt idx="467">
                  <c:v>-2.1941003408346762</c:v>
                </c:pt>
                <c:pt idx="468">
                  <c:v>-2.2044398050214595</c:v>
                </c:pt>
                <c:pt idx="469">
                  <c:v>-2.2147792793007359</c:v>
                </c:pt>
                <c:pt idx="470">
                  <c:v>-2.2251187636722465</c:v>
                </c:pt>
                <c:pt idx="471">
                  <c:v>-2.2354582581357327</c:v>
                </c:pt>
                <c:pt idx="472">
                  <c:v>-2.2457977626909353</c:v>
                </c:pt>
                <c:pt idx="473">
                  <c:v>-2.2561372773375958</c:v>
                </c:pt>
                <c:pt idx="474">
                  <c:v>-2.2664768020754549</c:v>
                </c:pt>
                <c:pt idx="475">
                  <c:v>-2.276816336904254</c:v>
                </c:pt>
                <c:pt idx="476">
                  <c:v>-2.2871558818237343</c:v>
                </c:pt>
                <c:pt idx="477">
                  <c:v>-2.2974954368336369</c:v>
                </c:pt>
                <c:pt idx="478">
                  <c:v>-2.3078350019337033</c:v>
                </c:pt>
                <c:pt idx="479">
                  <c:v>-2.3181745771236741</c:v>
                </c:pt>
                <c:pt idx="480">
                  <c:v>-2.328514162403291</c:v>
                </c:pt>
                <c:pt idx="481">
                  <c:v>-2.338853757772295</c:v>
                </c:pt>
                <c:pt idx="482">
                  <c:v>-2.3491933632304272</c:v>
                </c:pt>
                <c:pt idx="483">
                  <c:v>-2.3595329787774291</c:v>
                </c:pt>
                <c:pt idx="484">
                  <c:v>-2.3698726044130414</c:v>
                </c:pt>
                <c:pt idx="485">
                  <c:v>-2.3802122401370056</c:v>
                </c:pt>
                <c:pt idx="486">
                  <c:v>-2.3905518859490629</c:v>
                </c:pt>
                <c:pt idx="487">
                  <c:v>-2.4008915418489547</c:v>
                </c:pt>
                <c:pt idx="488">
                  <c:v>-2.4112312078364218</c:v>
                </c:pt>
                <c:pt idx="489">
                  <c:v>-2.4215708839112056</c:v>
                </c:pt>
                <c:pt idx="490">
                  <c:v>-2.4319105700730472</c:v>
                </c:pt>
                <c:pt idx="491">
                  <c:v>-2.4422502663216883</c:v>
                </c:pt>
                <c:pt idx="492">
                  <c:v>-2.4525899726568694</c:v>
                </c:pt>
                <c:pt idx="493">
                  <c:v>-2.4629296890783321</c:v>
                </c:pt>
                <c:pt idx="494">
                  <c:v>-2.4732694155858179</c:v>
                </c:pt>
                <c:pt idx="495">
                  <c:v>-2.483609152179068</c:v>
                </c:pt>
                <c:pt idx="496">
                  <c:v>-2.4939488988578233</c:v>
                </c:pt>
                <c:pt idx="497">
                  <c:v>-2.5042886556218251</c:v>
                </c:pt>
                <c:pt idx="498">
                  <c:v>-2.5146284224708149</c:v>
                </c:pt>
                <c:pt idx="499">
                  <c:v>-2.5249681994045337</c:v>
                </c:pt>
                <c:pt idx="500">
                  <c:v>-2.5353079864227226</c:v>
                </c:pt>
                <c:pt idx="501">
                  <c:v>-2.5456477835251232</c:v>
                </c:pt>
                <c:pt idx="502">
                  <c:v>-2.5559875907114766</c:v>
                </c:pt>
                <c:pt idx="503">
                  <c:v>-2.5663274079815244</c:v>
                </c:pt>
                <c:pt idx="504">
                  <c:v>-2.5766672353350071</c:v>
                </c:pt>
                <c:pt idx="505">
                  <c:v>-2.5870070727716667</c:v>
                </c:pt>
                <c:pt idx="506">
                  <c:v>-2.5973469202912445</c:v>
                </c:pt>
                <c:pt idx="507">
                  <c:v>-2.6076867778934814</c:v>
                </c:pt>
                <c:pt idx="508">
                  <c:v>-2.6180266455781185</c:v>
                </c:pt>
                <c:pt idx="509">
                  <c:v>-2.6283665233448974</c:v>
                </c:pt>
                <c:pt idx="510">
                  <c:v>-2.6387064111935596</c:v>
                </c:pt>
                <c:pt idx="511">
                  <c:v>-2.6490463091238463</c:v>
                </c:pt>
                <c:pt idx="512">
                  <c:v>-2.6593862171354985</c:v>
                </c:pt>
                <c:pt idx="513">
                  <c:v>-2.6697261352282577</c:v>
                </c:pt>
                <c:pt idx="514">
                  <c:v>-2.6800660634018652</c:v>
                </c:pt>
                <c:pt idx="515">
                  <c:v>-2.6904060016560623</c:v>
                </c:pt>
                <c:pt idx="516">
                  <c:v>-2.7007459499905901</c:v>
                </c:pt>
                <c:pt idx="517">
                  <c:v>-2.7110859084051904</c:v>
                </c:pt>
                <c:pt idx="518">
                  <c:v>-2.721425876899604</c:v>
                </c:pt>
                <c:pt idx="519">
                  <c:v>-2.7317658554735726</c:v>
                </c:pt>
                <c:pt idx="520">
                  <c:v>-2.7421058441268378</c:v>
                </c:pt>
                <c:pt idx="521">
                  <c:v>-2.7524458428591401</c:v>
                </c:pt>
                <c:pt idx="522">
                  <c:v>-2.7627858516702215</c:v>
                </c:pt>
                <c:pt idx="523">
                  <c:v>-2.7731258705598232</c:v>
                </c:pt>
                <c:pt idx="524">
                  <c:v>-2.7834658995276862</c:v>
                </c:pt>
                <c:pt idx="525">
                  <c:v>-2.7938059385735521</c:v>
                </c:pt>
                <c:pt idx="526">
                  <c:v>-2.8041459876971624</c:v>
                </c:pt>
                <c:pt idx="527">
                  <c:v>-2.8144860468982582</c:v>
                </c:pt>
                <c:pt idx="528">
                  <c:v>-2.8248261161765811</c:v>
                </c:pt>
                <c:pt idx="529">
                  <c:v>-2.8351661955318725</c:v>
                </c:pt>
                <c:pt idx="530">
                  <c:v>-2.8455062849638737</c:v>
                </c:pt>
                <c:pt idx="531">
                  <c:v>-2.8558463844723256</c:v>
                </c:pt>
                <c:pt idx="532">
                  <c:v>-2.8661864940569703</c:v>
                </c:pt>
                <c:pt idx="533">
                  <c:v>-2.8765266137175485</c:v>
                </c:pt>
                <c:pt idx="534">
                  <c:v>-2.886866743453802</c:v>
                </c:pt>
                <c:pt idx="535">
                  <c:v>-2.897206883265472</c:v>
                </c:pt>
                <c:pt idx="536">
                  <c:v>-2.9075470331523001</c:v>
                </c:pt>
                <c:pt idx="537">
                  <c:v>-2.9178871931140278</c:v>
                </c:pt>
                <c:pt idx="538">
                  <c:v>-2.9282273631503961</c:v>
                </c:pt>
                <c:pt idx="539">
                  <c:v>-2.9385675432611467</c:v>
                </c:pt>
                <c:pt idx="540">
                  <c:v>-2.9489077334460205</c:v>
                </c:pt>
                <c:pt idx="541">
                  <c:v>-2.9592479337047592</c:v>
                </c:pt>
                <c:pt idx="542">
                  <c:v>-2.9695881440371044</c:v>
                </c:pt>
                <c:pt idx="543">
                  <c:v>-2.9799283644427974</c:v>
                </c:pt>
                <c:pt idx="544">
                  <c:v>-2.9902685949215795</c:v>
                </c:pt>
                <c:pt idx="545">
                  <c:v>-3.0006088354731926</c:v>
                </c:pt>
                <c:pt idx="546">
                  <c:v>-3.0109490860973773</c:v>
                </c:pt>
                <c:pt idx="547">
                  <c:v>-3.0212893467938757</c:v>
                </c:pt>
                <c:pt idx="548">
                  <c:v>-3.0316296175624289</c:v>
                </c:pt>
                <c:pt idx="549">
                  <c:v>-3.0419698984027788</c:v>
                </c:pt>
                <c:pt idx="550">
                  <c:v>-3.052310189314666</c:v>
                </c:pt>
                <c:pt idx="551">
                  <c:v>-3.0626504902978327</c:v>
                </c:pt>
                <c:pt idx="552">
                  <c:v>-3.0729908013520202</c:v>
                </c:pt>
                <c:pt idx="553">
                  <c:v>-3.0833311224769697</c:v>
                </c:pt>
                <c:pt idx="554">
                  <c:v>-3.0936714536724228</c:v>
                </c:pt>
                <c:pt idx="555">
                  <c:v>-3.104011794938121</c:v>
                </c:pt>
                <c:pt idx="556">
                  <c:v>-3.1143521462738053</c:v>
                </c:pt>
                <c:pt idx="557">
                  <c:v>-3.1246925076792178</c:v>
                </c:pt>
                <c:pt idx="558">
                  <c:v>-3.1350328791540996</c:v>
                </c:pt>
                <c:pt idx="559">
                  <c:v>-3.1453732606981926</c:v>
                </c:pt>
                <c:pt idx="560">
                  <c:v>-3.1557136523112379</c:v>
                </c:pt>
                <c:pt idx="561">
                  <c:v>-3.1660540539929771</c:v>
                </c:pt>
                <c:pt idx="562">
                  <c:v>-3.1763944657431513</c:v>
                </c:pt>
                <c:pt idx="563">
                  <c:v>-3.1867348875615025</c:v>
                </c:pt>
                <c:pt idx="564">
                  <c:v>-3.1970753194477721</c:v>
                </c:pt>
                <c:pt idx="565">
                  <c:v>-3.2074157614017014</c:v>
                </c:pt>
                <c:pt idx="566">
                  <c:v>-3.2177562134230318</c:v>
                </c:pt>
                <c:pt idx="567">
                  <c:v>-3.2280966755115053</c:v>
                </c:pt>
                <c:pt idx="568">
                  <c:v>-3.238437147666863</c:v>
                </c:pt>
                <c:pt idx="569">
                  <c:v>-3.2487776298888464</c:v>
                </c:pt>
                <c:pt idx="570">
                  <c:v>-3.2591181221771972</c:v>
                </c:pt>
                <c:pt idx="571">
                  <c:v>-3.2694586245316568</c:v>
                </c:pt>
                <c:pt idx="572">
                  <c:v>-3.2797991369519668</c:v>
                </c:pt>
                <c:pt idx="573">
                  <c:v>-3.2901396594378687</c:v>
                </c:pt>
                <c:pt idx="574">
                  <c:v>-3.300480191989104</c:v>
                </c:pt>
                <c:pt idx="575">
                  <c:v>-3.3108207346054139</c:v>
                </c:pt>
                <c:pt idx="576">
                  <c:v>-3.3211612872865404</c:v>
                </c:pt>
                <c:pt idx="577">
                  <c:v>-3.3315018500322249</c:v>
                </c:pt>
                <c:pt idx="578">
                  <c:v>-3.341842422842209</c:v>
                </c:pt>
                <c:pt idx="579">
                  <c:v>-3.3521830057162343</c:v>
                </c:pt>
                <c:pt idx="580">
                  <c:v>-3.3625235986540418</c:v>
                </c:pt>
                <c:pt idx="581">
                  <c:v>-3.3728642016553736</c:v>
                </c:pt>
                <c:pt idx="582">
                  <c:v>-3.3832048147199711</c:v>
                </c:pt>
                <c:pt idx="583">
                  <c:v>-3.393545437847576</c:v>
                </c:pt>
                <c:pt idx="584">
                  <c:v>-3.4038860710379297</c:v>
                </c:pt>
                <c:pt idx="585">
                  <c:v>-3.4142267142907738</c:v>
                </c:pt>
                <c:pt idx="586">
                  <c:v>-3.4245673676058499</c:v>
                </c:pt>
                <c:pt idx="587">
                  <c:v>-3.4349080309828994</c:v>
                </c:pt>
                <c:pt idx="588">
                  <c:v>-3.4452487044216644</c:v>
                </c:pt>
                <c:pt idx="589">
                  <c:v>-3.455589387921886</c:v>
                </c:pt>
                <c:pt idx="590">
                  <c:v>-3.4659300814833061</c:v>
                </c:pt>
                <c:pt idx="591">
                  <c:v>-3.4762707851056658</c:v>
                </c:pt>
                <c:pt idx="592">
                  <c:v>-3.4866114987887071</c:v>
                </c:pt>
                <c:pt idx="593">
                  <c:v>-3.4969522225321716</c:v>
                </c:pt>
                <c:pt idx="594">
                  <c:v>-3.5072929563358008</c:v>
                </c:pt>
                <c:pt idx="595">
                  <c:v>-3.5176337001993363</c:v>
                </c:pt>
                <c:pt idx="596">
                  <c:v>-3.5279744541225195</c:v>
                </c:pt>
                <c:pt idx="597">
                  <c:v>-3.5383152181050921</c:v>
                </c:pt>
                <c:pt idx="598">
                  <c:v>-3.5486559921467959</c:v>
                </c:pt>
                <c:pt idx="599">
                  <c:v>-3.5589967762473722</c:v>
                </c:pt>
                <c:pt idx="600">
                  <c:v>-3.5693375704065629</c:v>
                </c:pt>
                <c:pt idx="601">
                  <c:v>-3.5796783746241094</c:v>
                </c:pt>
                <c:pt idx="602">
                  <c:v>-3.5900191888997539</c:v>
                </c:pt>
                <c:pt idx="603">
                  <c:v>-3.6003600132332374</c:v>
                </c:pt>
                <c:pt idx="604">
                  <c:v>-3.6107008476243019</c:v>
                </c:pt>
                <c:pt idx="605">
                  <c:v>-3.6210416920726889</c:v>
                </c:pt>
                <c:pt idx="606">
                  <c:v>-3.63138254657814</c:v>
                </c:pt>
                <c:pt idx="607">
                  <c:v>-3.6417234111403967</c:v>
                </c:pt>
                <c:pt idx="608">
                  <c:v>-3.6520642857592009</c:v>
                </c:pt>
                <c:pt idx="609">
                  <c:v>-3.6624051704342944</c:v>
                </c:pt>
                <c:pt idx="610">
                  <c:v>-3.6727460651654185</c:v>
                </c:pt>
                <c:pt idx="611">
                  <c:v>-3.6830869699523148</c:v>
                </c:pt>
                <c:pt idx="612">
                  <c:v>-3.6934278847947253</c:v>
                </c:pt>
                <c:pt idx="613">
                  <c:v>-3.7037688096923915</c:v>
                </c:pt>
                <c:pt idx="614">
                  <c:v>-3.7141097446450551</c:v>
                </c:pt>
                <c:pt idx="615">
                  <c:v>-3.7244506896524578</c:v>
                </c:pt>
                <c:pt idx="616">
                  <c:v>-3.7347916447143414</c:v>
                </c:pt>
                <c:pt idx="617">
                  <c:v>-3.7451326098304474</c:v>
                </c:pt>
                <c:pt idx="618">
                  <c:v>-3.7554735850005176</c:v>
                </c:pt>
                <c:pt idx="619">
                  <c:v>-3.7658145702242938</c:v>
                </c:pt>
                <c:pt idx="620">
                  <c:v>-3.7761555655015173</c:v>
                </c:pt>
                <c:pt idx="621">
                  <c:v>-3.7864965708319298</c:v>
                </c:pt>
                <c:pt idx="622">
                  <c:v>-3.7968375862152732</c:v>
                </c:pt>
                <c:pt idx="623">
                  <c:v>-3.8071786116512896</c:v>
                </c:pt>
                <c:pt idx="624">
                  <c:v>-3.8175196471397199</c:v>
                </c:pt>
                <c:pt idx="625">
                  <c:v>-3.8278606926803067</c:v>
                </c:pt>
                <c:pt idx="626">
                  <c:v>-3.838201748272791</c:v>
                </c:pt>
                <c:pt idx="627">
                  <c:v>-3.8485428139169149</c:v>
                </c:pt>
                <c:pt idx="628">
                  <c:v>-3.8588838896124198</c:v>
                </c:pt>
                <c:pt idx="629">
                  <c:v>-3.8692249753590477</c:v>
                </c:pt>
                <c:pt idx="630">
                  <c:v>-3.8795660711565403</c:v>
                </c:pt>
                <c:pt idx="631">
                  <c:v>-3.8899071770046394</c:v>
                </c:pt>
                <c:pt idx="632">
                  <c:v>-3.9002482929030866</c:v>
                </c:pt>
                <c:pt idx="633">
                  <c:v>-3.9105894188516235</c:v>
                </c:pt>
                <c:pt idx="634">
                  <c:v>-3.920930554849992</c:v>
                </c:pt>
                <c:pt idx="635">
                  <c:v>-3.9312717008979337</c:v>
                </c:pt>
                <c:pt idx="636">
                  <c:v>-3.9416128569951905</c:v>
                </c:pt>
                <c:pt idx="637">
                  <c:v>-3.9519540231415045</c:v>
                </c:pt>
                <c:pt idx="638">
                  <c:v>-3.9622951993366167</c:v>
                </c:pt>
                <c:pt idx="639">
                  <c:v>-3.9726363855802695</c:v>
                </c:pt>
                <c:pt idx="640">
                  <c:v>-3.9829775818722046</c:v>
                </c:pt>
                <c:pt idx="641">
                  <c:v>-3.9933187882121635</c:v>
                </c:pt>
                <c:pt idx="642">
                  <c:v>-4.0036600045998876</c:v>
                </c:pt>
                <c:pt idx="643">
                  <c:v>-4.0140012310351194</c:v>
                </c:pt>
                <c:pt idx="644">
                  <c:v>-4.0243424675176005</c:v>
                </c:pt>
                <c:pt idx="645">
                  <c:v>-4.0346837140470724</c:v>
                </c:pt>
                <c:pt idx="646">
                  <c:v>-4.0450249706232775</c:v>
                </c:pt>
                <c:pt idx="647">
                  <c:v>-4.0553662372459574</c:v>
                </c:pt>
                <c:pt idx="648">
                  <c:v>-4.0657075139148535</c:v>
                </c:pt>
                <c:pt idx="649">
                  <c:v>-4.0760488006297075</c:v>
                </c:pt>
                <c:pt idx="650">
                  <c:v>-4.0863900973902618</c:v>
                </c:pt>
                <c:pt idx="651">
                  <c:v>-4.0967314041962579</c:v>
                </c:pt>
                <c:pt idx="652">
                  <c:v>-4.1070727210474374</c:v>
                </c:pt>
                <c:pt idx="653">
                  <c:v>-4.1174140479435426</c:v>
                </c:pt>
                <c:pt idx="654">
                  <c:v>-4.1277553848843151</c:v>
                </c:pt>
                <c:pt idx="655">
                  <c:v>-4.1380967318694966</c:v>
                </c:pt>
                <c:pt idx="656">
                  <c:v>-4.1484380888988293</c:v>
                </c:pt>
                <c:pt idx="657">
                  <c:v>-4.1587794559720539</c:v>
                </c:pt>
                <c:pt idx="658">
                  <c:v>-4.1691208330889138</c:v>
                </c:pt>
                <c:pt idx="659">
                  <c:v>-4.1794622202491496</c:v>
                </c:pt>
                <c:pt idx="660">
                  <c:v>-4.1898036174525037</c:v>
                </c:pt>
                <c:pt idx="661">
                  <c:v>-4.2001450246987178</c:v>
                </c:pt>
                <c:pt idx="662">
                  <c:v>-4.2104864419875341</c:v>
                </c:pt>
                <c:pt idx="663">
                  <c:v>-4.2208278693186942</c:v>
                </c:pt>
                <c:pt idx="664">
                  <c:v>-4.2311693066919398</c:v>
                </c:pt>
                <c:pt idx="665">
                  <c:v>-4.2415107541070132</c:v>
                </c:pt>
                <c:pt idx="666">
                  <c:v>-4.2518522115636559</c:v>
                </c:pt>
                <c:pt idx="667">
                  <c:v>-4.2621936790616095</c:v>
                </c:pt>
                <c:pt idx="668">
                  <c:v>-4.2725351566006164</c:v>
                </c:pt>
                <c:pt idx="669">
                  <c:v>-4.2828766441804182</c:v>
                </c:pt>
                <c:pt idx="670">
                  <c:v>-4.2932181418007564</c:v>
                </c:pt>
                <c:pt idx="671">
                  <c:v>-4.3035596494613735</c:v>
                </c:pt>
                <c:pt idx="672">
                  <c:v>-4.3139011671620109</c:v>
                </c:pt>
                <c:pt idx="673">
                  <c:v>-4.3242426949024111</c:v>
                </c:pt>
                <c:pt idx="674">
                  <c:v>-4.3345842326823156</c:v>
                </c:pt>
                <c:pt idx="675">
                  <c:v>-4.3449257805014661</c:v>
                </c:pt>
                <c:pt idx="676">
                  <c:v>-4.3552673383596048</c:v>
                </c:pt>
                <c:pt idx="677">
                  <c:v>-4.3656089062564734</c:v>
                </c:pt>
                <c:pt idx="678">
                  <c:v>-4.3759504841918142</c:v>
                </c:pt>
                <c:pt idx="679">
                  <c:v>-4.3862920721653689</c:v>
                </c:pt>
                <c:pt idx="680">
                  <c:v>-4.3966336701768798</c:v>
                </c:pt>
                <c:pt idx="681">
                  <c:v>-4.4069752782260876</c:v>
                </c:pt>
                <c:pt idx="682">
                  <c:v>-4.4173168963127356</c:v>
                </c:pt>
                <c:pt idx="683">
                  <c:v>-4.4276585244365645</c:v>
                </c:pt>
                <c:pt idx="684">
                  <c:v>-4.4380001625973176</c:v>
                </c:pt>
                <c:pt idx="685">
                  <c:v>-4.4483418107947355</c:v>
                </c:pt>
                <c:pt idx="686">
                  <c:v>-4.4586834690285606</c:v>
                </c:pt>
                <c:pt idx="687">
                  <c:v>-4.4690251372985355</c:v>
                </c:pt>
                <c:pt idx="688">
                  <c:v>-4.4793668156044015</c:v>
                </c:pt>
                <c:pt idx="689">
                  <c:v>-4.4897085039459004</c:v>
                </c:pt>
                <c:pt idx="690">
                  <c:v>-4.5000502023227744</c:v>
                </c:pt>
                <c:pt idx="691">
                  <c:v>-4.5103919107347652</c:v>
                </c:pt>
                <c:pt idx="692">
                  <c:v>-4.5207336291816151</c:v>
                </c:pt>
                <c:pt idx="693">
                  <c:v>-4.5310753576630658</c:v>
                </c:pt>
                <c:pt idx="694">
                  <c:v>-4.5414170961788596</c:v>
                </c:pt>
                <c:pt idx="695">
                  <c:v>-4.551758844728738</c:v>
                </c:pt>
                <c:pt idx="696">
                  <c:v>-4.5621006033124436</c:v>
                </c:pt>
                <c:pt idx="697">
                  <c:v>-4.5724423719297178</c:v>
                </c:pt>
                <c:pt idx="698">
                  <c:v>-4.5827841505803031</c:v>
                </c:pt>
                <c:pt idx="699">
                  <c:v>-4.593125939263941</c:v>
                </c:pt>
                <c:pt idx="700">
                  <c:v>-4.6034677379803739</c:v>
                </c:pt>
                <c:pt idx="701">
                  <c:v>-4.6138095467293434</c:v>
                </c:pt>
                <c:pt idx="702">
                  <c:v>-4.6241513655105919</c:v>
                </c:pt>
                <c:pt idx="703">
                  <c:v>-4.634493194323861</c:v>
                </c:pt>
                <c:pt idx="704">
                  <c:v>-4.644835033168893</c:v>
                </c:pt>
                <c:pt idx="705">
                  <c:v>-4.6551768820454296</c:v>
                </c:pt>
                <c:pt idx="706">
                  <c:v>-4.6655187409532131</c:v>
                </c:pt>
                <c:pt idx="707">
                  <c:v>-4.675860609891985</c:v>
                </c:pt>
                <c:pt idx="708">
                  <c:v>-4.6862024888614879</c:v>
                </c:pt>
                <c:pt idx="709">
                  <c:v>-4.6965443778614633</c:v>
                </c:pt>
                <c:pt idx="710">
                  <c:v>-4.7068862768916535</c:v>
                </c:pt>
                <c:pt idx="711">
                  <c:v>-4.717228185951801</c:v>
                </c:pt>
                <c:pt idx="712">
                  <c:v>-4.7275701050416474</c:v>
                </c:pt>
                <c:pt idx="713">
                  <c:v>-4.7379120341609342</c:v>
                </c:pt>
                <c:pt idx="714">
                  <c:v>-4.7482539733094038</c:v>
                </c:pt>
                <c:pt idx="715">
                  <c:v>-4.7585959224867986</c:v>
                </c:pt>
                <c:pt idx="716">
                  <c:v>-4.7689378816928603</c:v>
                </c:pt>
                <c:pt idx="717">
                  <c:v>-4.7792798509273311</c:v>
                </c:pt>
                <c:pt idx="718">
                  <c:v>-4.7896218301899527</c:v>
                </c:pt>
                <c:pt idx="719">
                  <c:v>-4.7999638194804675</c:v>
                </c:pt>
                <c:pt idx="720">
                  <c:v>-4.8103058187986178</c:v>
                </c:pt>
                <c:pt idx="721">
                  <c:v>-4.8206478281441454</c:v>
                </c:pt>
                <c:pt idx="722">
                  <c:v>-4.8309898475167925</c:v>
                </c:pt>
                <c:pt idx="723">
                  <c:v>-4.8413318769163007</c:v>
                </c:pt>
                <c:pt idx="724">
                  <c:v>-4.8516739163424125</c:v>
                </c:pt>
                <c:pt idx="725">
                  <c:v>-4.8620159657948703</c:v>
                </c:pt>
                <c:pt idx="726">
                  <c:v>-4.8723580252734155</c:v>
                </c:pt>
                <c:pt idx="727">
                  <c:v>-4.8827000947777908</c:v>
                </c:pt>
                <c:pt idx="728">
                  <c:v>-4.8930421743077375</c:v>
                </c:pt>
                <c:pt idx="729">
                  <c:v>-4.9033842638629981</c:v>
                </c:pt>
                <c:pt idx="730">
                  <c:v>-4.9137263634433141</c:v>
                </c:pt>
                <c:pt idx="731">
                  <c:v>-4.924068473048429</c:v>
                </c:pt>
                <c:pt idx="732">
                  <c:v>-4.9344105926780841</c:v>
                </c:pt>
                <c:pt idx="733">
                  <c:v>-4.9447527223320211</c:v>
                </c:pt>
                <c:pt idx="734">
                  <c:v>-4.9550948620099824</c:v>
                </c:pt>
                <c:pt idx="735">
                  <c:v>-4.9654370117117104</c:v>
                </c:pt>
                <c:pt idx="736">
                  <c:v>-4.9757791714369466</c:v>
                </c:pt>
                <c:pt idx="737">
                  <c:v>-4.9861213411854335</c:v>
                </c:pt>
                <c:pt idx="738">
                  <c:v>-4.9964635209569135</c:v>
                </c:pt>
                <c:pt idx="739">
                  <c:v>-5.006805710751129</c:v>
                </c:pt>
                <c:pt idx="740">
                  <c:v>-5.0171479105678216</c:v>
                </c:pt>
                <c:pt idx="741">
                  <c:v>-5.0274901204067328</c:v>
                </c:pt>
                <c:pt idx="742">
                  <c:v>-5.037832340267606</c:v>
                </c:pt>
                <c:pt idx="743">
                  <c:v>-5.0481745701501826</c:v>
                </c:pt>
                <c:pt idx="744">
                  <c:v>-5.0585168100542051</c:v>
                </c:pt>
                <c:pt idx="745">
                  <c:v>-5.068859059979415</c:v>
                </c:pt>
                <c:pt idx="746">
                  <c:v>-5.0792013199255548</c:v>
                </c:pt>
                <c:pt idx="747">
                  <c:v>-5.0895435898923669</c:v>
                </c:pt>
                <c:pt idx="748">
                  <c:v>-5.0998858698795928</c:v>
                </c:pt>
                <c:pt idx="749">
                  <c:v>-5.1102281598869759</c:v>
                </c:pt>
                <c:pt idx="750">
                  <c:v>-5.1205704599142576</c:v>
                </c:pt>
                <c:pt idx="751">
                  <c:v>-5.1309127699611796</c:v>
                </c:pt>
                <c:pt idx="752">
                  <c:v>-5.1412550900274852</c:v>
                </c:pt>
                <c:pt idx="753">
                  <c:v>-5.1515974201129158</c:v>
                </c:pt>
                <c:pt idx="754">
                  <c:v>-5.161939760217213</c:v>
                </c:pt>
                <c:pt idx="755">
                  <c:v>-5.1722821103401202</c:v>
                </c:pt>
                <c:pt idx="756">
                  <c:v>-5.1826244704813789</c:v>
                </c:pt>
                <c:pt idx="757">
                  <c:v>-5.1929668406407314</c:v>
                </c:pt>
                <c:pt idx="758">
                  <c:v>-5.2033092208179204</c:v>
                </c:pt>
                <c:pt idx="759">
                  <c:v>-5.2136516110126871</c:v>
                </c:pt>
                <c:pt idx="760">
                  <c:v>-5.2239940112247742</c:v>
                </c:pt>
                <c:pt idx="761">
                  <c:v>-5.2343364214539241</c:v>
                </c:pt>
                <c:pt idx="762">
                  <c:v>-5.2446788416998791</c:v>
                </c:pt>
                <c:pt idx="763">
                  <c:v>-5.2550212719623817</c:v>
                </c:pt>
                <c:pt idx="764">
                  <c:v>-5.2653637122411734</c:v>
                </c:pt>
                <c:pt idx="765">
                  <c:v>-5.2757061625359967</c:v>
                </c:pt>
                <c:pt idx="766">
                  <c:v>-5.286048622846593</c:v>
                </c:pt>
                <c:pt idx="767">
                  <c:v>-5.2963910931727058</c:v>
                </c:pt>
                <c:pt idx="768">
                  <c:v>-5.3067335735140766</c:v>
                </c:pt>
                <c:pt idx="769">
                  <c:v>-5.3170760638704477</c:v>
                </c:pt>
                <c:pt idx="770">
                  <c:v>-5.3274185642415617</c:v>
                </c:pt>
                <c:pt idx="771">
                  <c:v>-5.3377610746271609</c:v>
                </c:pt>
                <c:pt idx="772">
                  <c:v>-5.3481035950269868</c:v>
                </c:pt>
                <c:pt idx="773">
                  <c:v>-5.3584461254407829</c:v>
                </c:pt>
                <c:pt idx="774">
                  <c:v>-5.3687886658682906</c:v>
                </c:pt>
                <c:pt idx="775">
                  <c:v>-5.3791312163092524</c:v>
                </c:pt>
                <c:pt idx="776">
                  <c:v>-5.3894737767634098</c:v>
                </c:pt>
                <c:pt idx="777">
                  <c:v>-5.3998163472305061</c:v>
                </c:pt>
                <c:pt idx="778">
                  <c:v>-5.4101589277102828</c:v>
                </c:pt>
                <c:pt idx="779">
                  <c:v>-5.4205015182024825</c:v>
                </c:pt>
                <c:pt idx="780">
                  <c:v>-5.4308441187068475</c:v>
                </c:pt>
                <c:pt idx="781">
                  <c:v>-5.4411867292231202</c:v>
                </c:pt>
                <c:pt idx="782">
                  <c:v>-5.4515293497510431</c:v>
                </c:pt>
                <c:pt idx="783">
                  <c:v>-5.4618719802903577</c:v>
                </c:pt>
                <c:pt idx="784">
                  <c:v>-5.4722146208408065</c:v>
                </c:pt>
                <c:pt idx="785">
                  <c:v>-5.4825572714021327</c:v>
                </c:pt>
                <c:pt idx="786">
                  <c:v>-5.4928999319740779</c:v>
                </c:pt>
                <c:pt idx="787">
                  <c:v>-5.5032426025563845</c:v>
                </c:pt>
                <c:pt idx="788">
                  <c:v>-5.5135852831487941</c:v>
                </c:pt>
                <c:pt idx="789">
                  <c:v>-5.52392797375105</c:v>
                </c:pt>
                <c:pt idx="790">
                  <c:v>-5.5342706743628938</c:v>
                </c:pt>
                <c:pt idx="791">
                  <c:v>-5.5446133849840686</c:v>
                </c:pt>
                <c:pt idx="792">
                  <c:v>-5.5549561056143162</c:v>
                </c:pt>
                <c:pt idx="793">
                  <c:v>-5.5652988362533788</c:v>
                </c:pt>
                <c:pt idx="794">
                  <c:v>-5.575641576900999</c:v>
                </c:pt>
                <c:pt idx="795">
                  <c:v>-5.5859843275569192</c:v>
                </c:pt>
                <c:pt idx="796">
                  <c:v>-5.5963270882208818</c:v>
                </c:pt>
                <c:pt idx="797">
                  <c:v>-5.6066698588926283</c:v>
                </c:pt>
                <c:pt idx="798">
                  <c:v>-5.617012639571902</c:v>
                </c:pt>
                <c:pt idx="799">
                  <c:v>-5.6273554302584445</c:v>
                </c:pt>
                <c:pt idx="800">
                  <c:v>-5.6376982309519992</c:v>
                </c:pt>
                <c:pt idx="801">
                  <c:v>-5.6480410416523075</c:v>
                </c:pt>
                <c:pt idx="802">
                  <c:v>-5.6583838623591118</c:v>
                </c:pt>
                <c:pt idx="803">
                  <c:v>-5.6687266930721547</c:v>
                </c:pt>
                <c:pt idx="804">
                  <c:v>-5.6790695337911785</c:v>
                </c:pt>
                <c:pt idx="805">
                  <c:v>-5.6894123845159257</c:v>
                </c:pt>
                <c:pt idx="806">
                  <c:v>-5.6997552452461386</c:v>
                </c:pt>
                <c:pt idx="807">
                  <c:v>-5.7100981159815598</c:v>
                </c:pt>
                <c:pt idx="808">
                  <c:v>-5.7204409967219316</c:v>
                </c:pt>
                <c:pt idx="809">
                  <c:v>-5.7307838874669965</c:v>
                </c:pt>
                <c:pt idx="810">
                  <c:v>-5.7411267882164969</c:v>
                </c:pt>
                <c:pt idx="811">
                  <c:v>-5.7514696989701743</c:v>
                </c:pt>
                <c:pt idx="812">
                  <c:v>-5.7618126197277721</c:v>
                </c:pt>
                <c:pt idx="813">
                  <c:v>-5.7721555504890318</c:v>
                </c:pt>
                <c:pt idx="814">
                  <c:v>-5.7824984912536967</c:v>
                </c:pt>
                <c:pt idx="815">
                  <c:v>-5.7928414420215084</c:v>
                </c:pt>
                <c:pt idx="816">
                  <c:v>-5.8031844027922102</c:v>
                </c:pt>
                <c:pt idx="817">
                  <c:v>-5.8135273735655435</c:v>
                </c:pt>
                <c:pt idx="818">
                  <c:v>-5.8238703543412518</c:v>
                </c:pt>
                <c:pt idx="819">
                  <c:v>-5.8342133451190765</c:v>
                </c:pt>
                <c:pt idx="820">
                  <c:v>-5.8445563458987611</c:v>
                </c:pt>
                <c:pt idx="821">
                  <c:v>-5.8548993566800469</c:v>
                </c:pt>
                <c:pt idx="822">
                  <c:v>-5.8652423774626774</c:v>
                </c:pt>
                <c:pt idx="823">
                  <c:v>-5.8755854082463941</c:v>
                </c:pt>
                <c:pt idx="824">
                  <c:v>-5.8859284490309403</c:v>
                </c:pt>
                <c:pt idx="825">
                  <c:v>-5.8962714998160575</c:v>
                </c:pt>
                <c:pt idx="826">
                  <c:v>-5.9066145606014882</c:v>
                </c:pt>
                <c:pt idx="827">
                  <c:v>-5.9169576313869756</c:v>
                </c:pt>
                <c:pt idx="828">
                  <c:v>-5.9273007121722614</c:v>
                </c:pt>
                <c:pt idx="829">
                  <c:v>-5.9376438029570888</c:v>
                </c:pt>
                <c:pt idx="830">
                  <c:v>-5.9479869037412003</c:v>
                </c:pt>
                <c:pt idx="831">
                  <c:v>-5.9583300145243374</c:v>
                </c:pt>
                <c:pt idx="832">
                  <c:v>-5.9686731353062434</c:v>
                </c:pt>
                <c:pt idx="833">
                  <c:v>-5.9790162660866608</c:v>
                </c:pt>
                <c:pt idx="834">
                  <c:v>-5.9893594068653311</c:v>
                </c:pt>
                <c:pt idx="835">
                  <c:v>-5.9997025576419976</c:v>
                </c:pt>
                <c:pt idx="836">
                  <c:v>-6.0100457184164027</c:v>
                </c:pt>
                <c:pt idx="837">
                  <c:v>-6.0203888891882889</c:v>
                </c:pt>
                <c:pt idx="838">
                  <c:v>-6.0307320699573985</c:v>
                </c:pt>
                <c:pt idx="839">
                  <c:v>-6.0410752607234741</c:v>
                </c:pt>
                <c:pt idx="840">
                  <c:v>-6.0514184614862581</c:v>
                </c:pt>
                <c:pt idx="841">
                  <c:v>-6.0617616722454928</c:v>
                </c:pt>
                <c:pt idx="842">
                  <c:v>-6.0721048930009207</c:v>
                </c:pt>
                <c:pt idx="843">
                  <c:v>-6.0824481237522852</c:v>
                </c:pt>
                <c:pt idx="844">
                  <c:v>-6.0927913644993277</c:v>
                </c:pt>
                <c:pt idx="845">
                  <c:v>-6.1031346152417916</c:v>
                </c:pt>
                <c:pt idx="846">
                  <c:v>-6.1134778759794184</c:v>
                </c:pt>
                <c:pt idx="847">
                  <c:v>-6.1238211467119514</c:v>
                </c:pt>
                <c:pt idx="848">
                  <c:v>-6.1341644274391331</c:v>
                </c:pt>
                <c:pt idx="849">
                  <c:v>-6.144507718160706</c:v>
                </c:pt>
                <c:pt idx="850">
                  <c:v>-6.1548510188764123</c:v>
                </c:pt>
                <c:pt idx="851">
                  <c:v>-6.1651943295859946</c:v>
                </c:pt>
                <c:pt idx="852">
                  <c:v>-6.1755376502891961</c:v>
                </c:pt>
                <c:pt idx="853">
                  <c:v>-6.1858809809857584</c:v>
                </c:pt>
                <c:pt idx="854">
                  <c:v>-6.1962243216754249</c:v>
                </c:pt>
                <c:pt idx="855">
                  <c:v>-6.206567672357937</c:v>
                </c:pt>
                <c:pt idx="856">
                  <c:v>-6.2169110330330382</c:v>
                </c:pt>
                <c:pt idx="857">
                  <c:v>-6.2272544037004707</c:v>
                </c:pt>
                <c:pt idx="858">
                  <c:v>-6.237597784359977</c:v>
                </c:pt>
                <c:pt idx="859">
                  <c:v>-6.2479411750113005</c:v>
                </c:pt>
                <c:pt idx="860">
                  <c:v>-6.2582845756541827</c:v>
                </c:pt>
                <c:pt idx="861">
                  <c:v>-6.2686279862883669</c:v>
                </c:pt>
                <c:pt idx="862">
                  <c:v>-6.2789714069135947</c:v>
                </c:pt>
                <c:pt idx="863">
                  <c:v>-6.2893148375296093</c:v>
                </c:pt>
                <c:pt idx="864">
                  <c:v>-6.2996582781361541</c:v>
                </c:pt>
                <c:pt idx="865">
                  <c:v>-6.3100017287329706</c:v>
                </c:pt>
                <c:pt idx="866">
                  <c:v>-6.3203451893198013</c:v>
                </c:pt>
                <c:pt idx="867">
                  <c:v>-6.3306886598963894</c:v>
                </c:pt>
                <c:pt idx="868">
                  <c:v>-6.3410321404624774</c:v>
                </c:pt>
                <c:pt idx="869">
                  <c:v>-6.3513756310178078</c:v>
                </c:pt>
                <c:pt idx="870">
                  <c:v>-6.3617191315621229</c:v>
                </c:pt>
                <c:pt idx="871">
                  <c:v>-6.3720626420951652</c:v>
                </c:pt>
                <c:pt idx="872">
                  <c:v>-6.3824061626166779</c:v>
                </c:pt>
                <c:pt idx="873">
                  <c:v>-6.3927496931264036</c:v>
                </c:pt>
                <c:pt idx="874">
                  <c:v>-6.4030932336240847</c:v>
                </c:pt>
                <c:pt idx="875">
                  <c:v>-6.4134367841094635</c:v>
                </c:pt>
                <c:pt idx="876">
                  <c:v>-6.4237803445822834</c:v>
                </c:pt>
                <c:pt idx="877">
                  <c:v>-6.434123915042286</c:v>
                </c:pt>
                <c:pt idx="878">
                  <c:v>-6.4444674954892145</c:v>
                </c:pt>
                <c:pt idx="879">
                  <c:v>-6.4548110859228114</c:v>
                </c:pt>
                <c:pt idx="880">
                  <c:v>-6.46515468634282</c:v>
                </c:pt>
                <c:pt idx="881">
                  <c:v>-6.4754982967489818</c:v>
                </c:pt>
                <c:pt idx="882">
                  <c:v>-6.4858419171410402</c:v>
                </c:pt>
                <c:pt idx="883">
                  <c:v>-6.4961855475187384</c:v>
                </c:pt>
                <c:pt idx="884">
                  <c:v>-6.5065291878818181</c:v>
                </c:pt>
                <c:pt idx="885">
                  <c:v>-6.5168728382300225</c:v>
                </c:pt>
                <c:pt idx="886">
                  <c:v>-6.5272164985630932</c:v>
                </c:pt>
                <c:pt idx="887">
                  <c:v>-6.5375601688807743</c:v>
                </c:pt>
                <c:pt idx="888">
                  <c:v>-6.5479038491828074</c:v>
                </c:pt>
                <c:pt idx="889">
                  <c:v>-6.5582475394689359</c:v>
                </c:pt>
                <c:pt idx="890">
                  <c:v>-6.5685912397389021</c:v>
                </c:pt>
                <c:pt idx="891">
                  <c:v>-6.5789349499924485</c:v>
                </c:pt>
                <c:pt idx="892">
                  <c:v>-6.5892786702293185</c:v>
                </c:pt>
                <c:pt idx="893">
                  <c:v>-6.5996224004492543</c:v>
                </c:pt>
                <c:pt idx="894">
                  <c:v>-6.6099661406519985</c:v>
                </c:pt>
                <c:pt idx="895">
                  <c:v>-6.6203098908372935</c:v>
                </c:pt>
                <c:pt idx="896">
                  <c:v>-6.6306536510048826</c:v>
                </c:pt>
                <c:pt idx="897">
                  <c:v>-6.6409974211545082</c:v>
                </c:pt>
                <c:pt idx="898">
                  <c:v>-6.6513412012859128</c:v>
                </c:pt>
                <c:pt idx="899">
                  <c:v>-6.6616849913988396</c:v>
                </c:pt>
                <c:pt idx="900">
                  <c:v>-6.6720287914930312</c:v>
                </c:pt>
                <c:pt idx="901">
                  <c:v>-6.6823726015682299</c:v>
                </c:pt>
                <c:pt idx="902">
                  <c:v>-6.692716421624179</c:v>
                </c:pt>
                <c:pt idx="903">
                  <c:v>-6.703060251660621</c:v>
                </c:pt>
                <c:pt idx="904">
                  <c:v>-6.7134040916772983</c:v>
                </c:pt>
                <c:pt idx="905">
                  <c:v>-6.7237479416739543</c:v>
                </c:pt>
                <c:pt idx="906">
                  <c:v>-6.7340918016503313</c:v>
                </c:pt>
                <c:pt idx="907">
                  <c:v>-6.7444356716061717</c:v>
                </c:pt>
                <c:pt idx="908">
                  <c:v>-6.754779551541219</c:v>
                </c:pt>
                <c:pt idx="909">
                  <c:v>-6.7651234414552155</c:v>
                </c:pt>
                <c:pt idx="910">
                  <c:v>-6.7754673413479036</c:v>
                </c:pt>
                <c:pt idx="911">
                  <c:v>-6.7858112512190267</c:v>
                </c:pt>
                <c:pt idx="912">
                  <c:v>-6.7961551710683272</c:v>
                </c:pt>
                <c:pt idx="913">
                  <c:v>-6.8064991008955484</c:v>
                </c:pt>
                <c:pt idx="914">
                  <c:v>-6.8168430407004328</c:v>
                </c:pt>
                <c:pt idx="915">
                  <c:v>-6.8271869904827227</c:v>
                </c:pt>
                <c:pt idx="916">
                  <c:v>-6.8375309502421615</c:v>
                </c:pt>
                <c:pt idx="917">
                  <c:v>-6.8478749199784916</c:v>
                </c:pt>
                <c:pt idx="918">
                  <c:v>-6.8582188996914555</c:v>
                </c:pt>
                <c:pt idx="919">
                  <c:v>-6.8685628893807964</c:v>
                </c:pt>
                <c:pt idx="920">
                  <c:v>-6.8789068890462568</c:v>
                </c:pt>
                <c:pt idx="921">
                  <c:v>-6.88925089868758</c:v>
                </c:pt>
                <c:pt idx="922">
                  <c:v>-6.8995949183045084</c:v>
                </c:pt>
                <c:pt idx="923">
                  <c:v>-6.9099389478967845</c:v>
                </c:pt>
                <c:pt idx="924">
                  <c:v>-6.9202829874641516</c:v>
                </c:pt>
                <c:pt idx="925">
                  <c:v>-6.9306270370063521</c:v>
                </c:pt>
                <c:pt idx="926">
                  <c:v>-6.9409710965231293</c:v>
                </c:pt>
                <c:pt idx="927">
                  <c:v>-6.9513151660142256</c:v>
                </c:pt>
                <c:pt idx="928">
                  <c:v>-6.9616592454793844</c:v>
                </c:pt>
                <c:pt idx="929">
                  <c:v>-6.9720033349183481</c:v>
                </c:pt>
                <c:pt idx="930">
                  <c:v>-6.9823474343308591</c:v>
                </c:pt>
                <c:pt idx="931">
                  <c:v>-6.9926915437166608</c:v>
                </c:pt>
                <c:pt idx="932">
                  <c:v>-7.0030356630754964</c:v>
                </c:pt>
                <c:pt idx="933">
                  <c:v>-7.0133797924071075</c:v>
                </c:pt>
                <c:pt idx="934">
                  <c:v>-7.0237239317112383</c:v>
                </c:pt>
                <c:pt idx="935">
                  <c:v>-7.0340680809876304</c:v>
                </c:pt>
                <c:pt idx="936">
                  <c:v>-7.0444122402360279</c:v>
                </c:pt>
                <c:pt idx="937">
                  <c:v>-7.0547564094561723</c:v>
                </c:pt>
                <c:pt idx="938">
                  <c:v>-7.0651005886478071</c:v>
                </c:pt>
                <c:pt idx="939">
                  <c:v>-7.0754447778106755</c:v>
                </c:pt>
                <c:pt idx="940">
                  <c:v>-7.0857889769445199</c:v>
                </c:pt>
                <c:pt idx="941">
                  <c:v>-7.0961331860490837</c:v>
                </c:pt>
                <c:pt idx="942">
                  <c:v>-7.1064774051241093</c:v>
                </c:pt>
                <c:pt idx="943">
                  <c:v>-7.1168216341693391</c:v>
                </c:pt>
                <c:pt idx="944">
                  <c:v>-7.1271658731845164</c:v>
                </c:pt>
                <c:pt idx="945">
                  <c:v>-7.1375101221693846</c:v>
                </c:pt>
                <c:pt idx="946">
                  <c:v>-7.1478543811236861</c:v>
                </c:pt>
                <c:pt idx="947">
                  <c:v>-7.1581986500471642</c:v>
                </c:pt>
                <c:pt idx="948">
                  <c:v>-7.1685429289395612</c:v>
                </c:pt>
                <c:pt idx="949">
                  <c:v>-7.1788872178006198</c:v>
                </c:pt>
                <c:pt idx="950">
                  <c:v>-7.1892315166300831</c:v>
                </c:pt>
                <c:pt idx="951">
                  <c:v>-7.1995758254276945</c:v>
                </c:pt>
                <c:pt idx="952">
                  <c:v>-7.2099201441931964</c:v>
                </c:pt>
                <c:pt idx="953">
                  <c:v>-7.2202644729263321</c:v>
                </c:pt>
                <c:pt idx="954">
                  <c:v>-7.2306088116268441</c:v>
                </c:pt>
                <c:pt idx="955">
                  <c:v>-7.2409531602944757</c:v>
                </c:pt>
                <c:pt idx="956">
                  <c:v>-7.2512975189289692</c:v>
                </c:pt>
                <c:pt idx="957">
                  <c:v>-7.2616418875300681</c:v>
                </c:pt>
                <c:pt idx="958">
                  <c:v>-7.2719862660975156</c:v>
                </c:pt>
                <c:pt idx="959">
                  <c:v>-7.2823306546310542</c:v>
                </c:pt>
                <c:pt idx="960">
                  <c:v>-7.2926750531304263</c:v>
                </c:pt>
                <c:pt idx="961">
                  <c:v>-7.3030194615953761</c:v>
                </c:pt>
                <c:pt idx="962">
                  <c:v>-7.3133638800256451</c:v>
                </c:pt>
                <c:pt idx="963">
                  <c:v>-7.3237083084209775</c:v>
                </c:pt>
                <c:pt idx="964">
                  <c:v>-7.334052746781115</c:v>
                </c:pt>
                <c:pt idx="965">
                  <c:v>-7.3443971951058016</c:v>
                </c:pt>
                <c:pt idx="966">
                  <c:v>-7.3547416533947798</c:v>
                </c:pt>
                <c:pt idx="967">
                  <c:v>-7.365086121647793</c:v>
                </c:pt>
                <c:pt idx="968">
                  <c:v>-7.3754305998645835</c:v>
                </c:pt>
                <c:pt idx="969">
                  <c:v>-7.3857750880448947</c:v>
                </c:pt>
                <c:pt idx="970">
                  <c:v>-7.396119586188469</c:v>
                </c:pt>
                <c:pt idx="971">
                  <c:v>-7.4064640942950497</c:v>
                </c:pt>
                <c:pt idx="972">
                  <c:v>-7.4168086123643802</c:v>
                </c:pt>
                <c:pt idx="973">
                  <c:v>-7.4271531403962028</c:v>
                </c:pt>
                <c:pt idx="974">
                  <c:v>-7.4374976783902609</c:v>
                </c:pt>
                <c:pt idx="975">
                  <c:v>-7.4478422263462978</c:v>
                </c:pt>
                <c:pt idx="976">
                  <c:v>-7.4581867842640559</c:v>
                </c:pt>
                <c:pt idx="977">
                  <c:v>-7.4685313521432786</c:v>
                </c:pt>
                <c:pt idx="978">
                  <c:v>-7.4788759299837082</c:v>
                </c:pt>
                <c:pt idx="979">
                  <c:v>-7.4892205177850881</c:v>
                </c:pt>
                <c:pt idx="980">
                  <c:v>-7.4995651155471617</c:v>
                </c:pt>
                <c:pt idx="981">
                  <c:v>-7.5099097232696712</c:v>
                </c:pt>
                <c:pt idx="982">
                  <c:v>-7.5202543409523601</c:v>
                </c:pt>
                <c:pt idx="983">
                  <c:v>-7.5305989685949717</c:v>
                </c:pt>
                <c:pt idx="984">
                  <c:v>-7.5409436061972484</c:v>
                </c:pt>
                <c:pt idx="985">
                  <c:v>-7.5512882537589334</c:v>
                </c:pt>
                <c:pt idx="986">
                  <c:v>-7.5616329112797702</c:v>
                </c:pt>
                <c:pt idx="987">
                  <c:v>-7.5719775787595012</c:v>
                </c:pt>
                <c:pt idx="988">
                  <c:v>-7.5823222561978696</c:v>
                </c:pt>
                <c:pt idx="989">
                  <c:v>-7.5926669435946188</c:v>
                </c:pt>
                <c:pt idx="990">
                  <c:v>-7.6030116409494921</c:v>
                </c:pt>
                <c:pt idx="991">
                  <c:v>-7.613356348262232</c:v>
                </c:pt>
                <c:pt idx="992">
                  <c:v>-7.6237010655325808</c:v>
                </c:pt>
                <c:pt idx="993">
                  <c:v>-7.6340457927602827</c:v>
                </c:pt>
                <c:pt idx="994">
                  <c:v>-7.6443905299450803</c:v>
                </c:pt>
                <c:pt idx="995">
                  <c:v>-7.6547352770867167</c:v>
                </c:pt>
                <c:pt idx="996">
                  <c:v>-7.6650800341849354</c:v>
                </c:pt>
                <c:pt idx="997">
                  <c:v>-7.6754248012394788</c:v>
                </c:pt>
                <c:pt idx="998">
                  <c:v>-7.6857695782500901</c:v>
                </c:pt>
                <c:pt idx="999">
                  <c:v>-7.6961143652165127</c:v>
                </c:pt>
                <c:pt idx="1000">
                  <c:v>-7.706459162138489</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100.55190764607381</c:v>
                </c:pt>
                <c:pt idx="1">
                  <c:v>100.92582828236776</c:v>
                </c:pt>
                <c:pt idx="2">
                  <c:v>101.29923325164752</c:v>
                </c:pt>
                <c:pt idx="3">
                  <c:v>101.67212435014848</c:v>
                </c:pt>
                <c:pt idx="4">
                  <c:v>102.04450336511415</c:v>
                </c:pt>
                <c:pt idx="5">
                  <c:v>102.41637207485741</c:v>
                </c:pt>
                <c:pt idx="6">
                  <c:v>102.78773224882114</c:v>
                </c:pt>
                <c:pt idx="7">
                  <c:v>103.15858564763852</c:v>
                </c:pt>
                <c:pt idx="8">
                  <c:v>103.52893402319253</c:v>
                </c:pt>
                <c:pt idx="9">
                  <c:v>103.89877911867526</c:v>
                </c:pt>
                <c:pt idx="10">
                  <c:v>104.26812266864647</c:v>
                </c:pt>
                <c:pt idx="11">
                  <c:v>104.6369663956889</c:v>
                </c:pt>
                <c:pt idx="12">
                  <c:v>105.00531200714693</c:v>
                </c:pt>
                <c:pt idx="13">
                  <c:v>105.3731611987575</c:v>
                </c:pt>
                <c:pt idx="14">
                  <c:v>105.74051565819445</c:v>
                </c:pt>
                <c:pt idx="15">
                  <c:v>106.10737706512028</c:v>
                </c:pt>
                <c:pt idx="16">
                  <c:v>106.47374709123747</c:v>
                </c:pt>
                <c:pt idx="17">
                  <c:v>106.83962740033952</c:v>
                </c:pt>
                <c:pt idx="18">
                  <c:v>107.20501964836146</c:v>
                </c:pt>
                <c:pt idx="19">
                  <c:v>107.56992548342994</c:v>
                </c:pt>
                <c:pt idx="20">
                  <c:v>107.93434654591304</c:v>
                </c:pt>
                <c:pt idx="21">
                  <c:v>108.29828447018217</c:v>
                </c:pt>
                <c:pt idx="22">
                  <c:v>108.66174088633309</c:v>
                </c:pt>
                <c:pt idx="23">
                  <c:v>109.02471741843935</c:v>
                </c:pt>
                <c:pt idx="24">
                  <c:v>109.38721568284683</c:v>
                </c:pt>
                <c:pt idx="25">
                  <c:v>109.74923728822367</c:v>
                </c:pt>
                <c:pt idx="26">
                  <c:v>110.11078383560975</c:v>
                </c:pt>
                <c:pt idx="27">
                  <c:v>110.47185691846582</c:v>
                </c:pt>
                <c:pt idx="28">
                  <c:v>110.8324581227222</c:v>
                </c:pt>
                <c:pt idx="29">
                  <c:v>111.19258902682712</c:v>
                </c:pt>
                <c:pt idx="30">
                  <c:v>111.5522512017946</c:v>
                </c:pt>
                <c:pt idx="31">
                  <c:v>111.91144621125207</c:v>
                </c:pt>
                <c:pt idx="32">
                  <c:v>112.27017561148747</c:v>
                </c:pt>
                <c:pt idx="33">
                  <c:v>112.6284409514961</c:v>
                </c:pt>
                <c:pt idx="34">
                  <c:v>112.98624377302698</c:v>
                </c:pt>
                <c:pt idx="35">
                  <c:v>113.34358561062894</c:v>
                </c:pt>
                <c:pt idx="36">
                  <c:v>113.70046799169627</c:v>
                </c:pt>
                <c:pt idx="37">
                  <c:v>114.0568924365141</c:v>
                </c:pt>
                <c:pt idx="38">
                  <c:v>114.41286045830329</c:v>
                </c:pt>
                <c:pt idx="39">
                  <c:v>114.76837356326504</c:v>
                </c:pt>
                <c:pt idx="40">
                  <c:v>115.12343325062521</c:v>
                </c:pt>
                <c:pt idx="41">
                  <c:v>115.47804101267818</c:v>
                </c:pt>
                <c:pt idx="42">
                  <c:v>115.83219833483037</c:v>
                </c:pt>
                <c:pt idx="43">
                  <c:v>116.18590669564352</c:v>
                </c:pt>
                <c:pt idx="44">
                  <c:v>116.53916756687755</c:v>
                </c:pt>
                <c:pt idx="45">
                  <c:v>116.89198241353309</c:v>
                </c:pt>
                <c:pt idx="46">
                  <c:v>117.24435269389367</c:v>
                </c:pt>
                <c:pt idx="47">
                  <c:v>117.59627985956766</c:v>
                </c:pt>
                <c:pt idx="48">
                  <c:v>117.94776535552974</c:v>
                </c:pt>
                <c:pt idx="49">
                  <c:v>118.2988106201622</c:v>
                </c:pt>
                <c:pt idx="50">
                  <c:v>118.64941708529582</c:v>
                </c:pt>
                <c:pt idx="51">
                  <c:v>118.99958617625047</c:v>
                </c:pt>
                <c:pt idx="52">
                  <c:v>119.34931931187536</c:v>
                </c:pt>
                <c:pt idx="53">
                  <c:v>119.69861790458904</c:v>
                </c:pt>
                <c:pt idx="54">
                  <c:v>120.04748336041904</c:v>
                </c:pt>
                <c:pt idx="55">
                  <c:v>120.39591707904121</c:v>
                </c:pt>
                <c:pt idx="56">
                  <c:v>120.74392045381882</c:v>
                </c:pt>
                <c:pt idx="57">
                  <c:v>121.09149487184121</c:v>
                </c:pt>
                <c:pt idx="58">
                  <c:v>121.43864171396234</c:v>
                </c:pt>
                <c:pt idx="59">
                  <c:v>121.78536235483892</c:v>
                </c:pt>
                <c:pt idx="60">
                  <c:v>122.13165816296822</c:v>
                </c:pt>
                <c:pt idx="61">
                  <c:v>122.47753050072572</c:v>
                </c:pt>
                <c:pt idx="62">
                  <c:v>122.82298072440234</c:v>
                </c:pt>
                <c:pt idx="63">
                  <c:v>123.1680101842415</c:v>
                </c:pt>
                <c:pt idx="64">
                  <c:v>123.51262022447577</c:v>
                </c:pt>
                <c:pt idx="65">
                  <c:v>123.85681218336339</c:v>
                </c:pt>
                <c:pt idx="66">
                  <c:v>124.2005873932244</c:v>
                </c:pt>
                <c:pt idx="67">
                  <c:v>124.54394718047652</c:v>
                </c:pt>
                <c:pt idx="68">
                  <c:v>124.88689286567083</c:v>
                </c:pt>
                <c:pt idx="69">
                  <c:v>125.22942576352706</c:v>
                </c:pt>
                <c:pt idx="70">
                  <c:v>125.57154718296873</c:v>
                </c:pt>
                <c:pt idx="71">
                  <c:v>125.91325842715793</c:v>
                </c:pt>
                <c:pt idx="72">
                  <c:v>126.25456079352992</c:v>
                </c:pt>
                <c:pt idx="73">
                  <c:v>126.59545557382742</c:v>
                </c:pt>
                <c:pt idx="74">
                  <c:v>126.93594405413465</c:v>
                </c:pt>
                <c:pt idx="75">
                  <c:v>127.27602751491114</c:v>
                </c:pt>
                <c:pt idx="76">
                  <c:v>127.61570723102524</c:v>
                </c:pt>
                <c:pt idx="77">
                  <c:v>127.95498447178747</c:v>
                </c:pt>
                <c:pt idx="78">
                  <c:v>128.29386050098347</c:v>
                </c:pt>
                <c:pt idx="79">
                  <c:v>128.63233657690691</c:v>
                </c:pt>
                <c:pt idx="80">
                  <c:v>128.97041395239197</c:v>
                </c:pt>
                <c:pt idx="81">
                  <c:v>129.30809387484561</c:v>
                </c:pt>
                <c:pt idx="82">
                  <c:v>129.64537758627981</c:v>
                </c:pt>
                <c:pt idx="83">
                  <c:v>129.98226632334323</c:v>
                </c:pt>
                <c:pt idx="84">
                  <c:v>130.31876131735288</c:v>
                </c:pt>
                <c:pt idx="85">
                  <c:v>130.65486379432554</c:v>
                </c:pt>
                <c:pt idx="86">
                  <c:v>130.99057497500883</c:v>
                </c:pt>
                <c:pt idx="87">
                  <c:v>131.32589607491212</c:v>
                </c:pt>
                <c:pt idx="88">
                  <c:v>131.66082830433731</c:v>
                </c:pt>
                <c:pt idx="89">
                  <c:v>131.99537286840913</c:v>
                </c:pt>
                <c:pt idx="90">
                  <c:v>132.32953096710554</c:v>
                </c:pt>
                <c:pt idx="91">
                  <c:v>132.66330379528762</c:v>
                </c:pt>
                <c:pt idx="92">
                  <c:v>132.99669254272945</c:v>
                </c:pt>
                <c:pt idx="93">
                  <c:v>133.32969839414767</c:v>
                </c:pt>
                <c:pt idx="94">
                  <c:v>133.66232252923083</c:v>
                </c:pt>
                <c:pt idx="95">
                  <c:v>133.99456612266854</c:v>
                </c:pt>
                <c:pt idx="96">
                  <c:v>134.32643034418044</c:v>
                </c:pt>
                <c:pt idx="97">
                  <c:v>134.6579163585449</c:v>
                </c:pt>
                <c:pt idx="98">
                  <c:v>134.98902532562758</c:v>
                </c:pt>
                <c:pt idx="99">
                  <c:v>135.31975840040974</c:v>
                </c:pt>
                <c:pt idx="100">
                  <c:v>135.65011673301635</c:v>
                </c:pt>
                <c:pt idx="101">
                  <c:v>138.93317794574841</c:v>
                </c:pt>
                <c:pt idx="102">
                  <c:v>142.17950134869585</c:v>
                </c:pt>
                <c:pt idx="103">
                  <c:v>145.3901932022757</c:v>
                </c:pt>
                <c:pt idx="104">
                  <c:v>148.56631464480438</c:v>
                </c:pt>
                <c:pt idx="105">
                  <c:v>151.70888418698402</c:v>
                </c:pt>
                <c:pt idx="106">
                  <c:v>154.81888003601975</c:v>
                </c:pt>
                <c:pt idx="107">
                  <c:v>157.89724226321258</c:v>
                </c:pt>
                <c:pt idx="108">
                  <c:v>160.94487482757282</c:v>
                </c:pt>
                <c:pt idx="109">
                  <c:v>163.96264746683622</c:v>
                </c:pt>
                <c:pt idx="110">
                  <c:v>166.95139746622473</c:v>
                </c:pt>
                <c:pt idx="111">
                  <c:v>169.91193131436086</c:v>
                </c:pt>
                <c:pt idx="112">
                  <c:v>172.84502625490651</c:v>
                </c:pt>
                <c:pt idx="113">
                  <c:v>175.75143174174448</c:v>
                </c:pt>
                <c:pt idx="114">
                  <c:v>178.63187080484124</c:v>
                </c:pt>
                <c:pt idx="115">
                  <c:v>181.48704133331836</c:v>
                </c:pt>
                <c:pt idx="116">
                  <c:v>184.31761728170721</c:v>
                </c:pt>
                <c:pt idx="117">
                  <c:v>187.12424980486145</c:v>
                </c:pt>
                <c:pt idx="118">
                  <c:v>189.90756832654967</c:v>
                </c:pt>
                <c:pt idx="119">
                  <c:v>192.66818154634015</c:v>
                </c:pt>
                <c:pt idx="120">
                  <c:v>195.40667838901715</c:v>
                </c:pt>
                <c:pt idx="121">
                  <c:v>198.12362890042994</c:v>
                </c:pt>
                <c:pt idx="122">
                  <c:v>200.81958509336772</c:v>
                </c:pt>
                <c:pt idx="123">
                  <c:v>203.49508174677277</c:v>
                </c:pt>
                <c:pt idx="124">
                  <c:v>206.15063716134873</c:v>
                </c:pt>
                <c:pt idx="125">
                  <c:v>208.78675387438699</c:v>
                </c:pt>
                <c:pt idx="126">
                  <c:v>211.40391933642053</c:v>
                </c:pt>
                <c:pt idx="127">
                  <c:v>214.00260655211963</c:v>
                </c:pt>
                <c:pt idx="128">
                  <c:v>216.58327468766396</c:v>
                </c:pt>
                <c:pt idx="129">
                  <c:v>219.14636964666249</c:v>
                </c:pt>
                <c:pt idx="130">
                  <c:v>221.69232461654099</c:v>
                </c:pt>
                <c:pt idx="131">
                  <c:v>224.2215605871788</c:v>
                </c:pt>
                <c:pt idx="132">
                  <c:v>226.7344868434493</c:v>
                </c:pt>
                <c:pt idx="133">
                  <c:v>229.23150143320061</c:v>
                </c:pt>
                <c:pt idx="134">
                  <c:v>231.71299161210513</c:v>
                </c:pt>
                <c:pt idx="135">
                  <c:v>234.17933426670695</c:v>
                </c:pt>
                <c:pt idx="136">
                  <c:v>236.63089631690301</c:v>
                </c:pt>
                <c:pt idx="137">
                  <c:v>239.06803509900925</c:v>
                </c:pt>
                <c:pt idx="138">
                  <c:v>241.49109873048357</c:v>
                </c:pt>
                <c:pt idx="139">
                  <c:v>243.90042645730384</c:v>
                </c:pt>
                <c:pt idx="140">
                  <c:v>246.29634898493131</c:v>
                </c:pt>
                <c:pt idx="141">
                  <c:v>248.67918879372647</c:v>
                </c:pt>
                <c:pt idx="142">
                  <c:v>251.04926043962456</c:v>
                </c:pt>
                <c:pt idx="143">
                  <c:v>253.40687084082415</c:v>
                </c:pt>
                <c:pt idx="144">
                  <c:v>255.75231955118929</c:v>
                </c:pt>
                <c:pt idx="145">
                  <c:v>258.08589902101841</c:v>
                </c:pt>
                <c:pt idx="146">
                  <c:v>260.40789484578772</c:v>
                </c:pt>
                <c:pt idx="147">
                  <c:v>262.7185860034337</c:v>
                </c:pt>
                <c:pt idx="148">
                  <c:v>265.01824508070013</c:v>
                </c:pt>
                <c:pt idx="149">
                  <c:v>267.30713848903576</c:v>
                </c:pt>
                <c:pt idx="150">
                  <c:v>269.58552667049435</c:v>
                </c:pt>
                <c:pt idx="151">
                  <c:v>271.85366429405258</c:v>
                </c:pt>
                <c:pt idx="152">
                  <c:v>274.11180044273044</c:v>
                </c:pt>
                <c:pt idx="153">
                  <c:v>276.36017879186579</c:v>
                </c:pt>
                <c:pt idx="154">
                  <c:v>278.59903777886507</c:v>
                </c:pt>
                <c:pt idx="155">
                  <c:v>280.82861076472312</c:v>
                </c:pt>
                <c:pt idx="156">
                  <c:v>283.04912618757538</c:v>
                </c:pt>
                <c:pt idx="157">
                  <c:v>285.26080770851911</c:v>
                </c:pt>
                <c:pt idx="158">
                  <c:v>287.46387434991141</c:v>
                </c:pt>
                <c:pt idx="159">
                  <c:v>289.65854062632553</c:v>
                </c:pt>
                <c:pt idx="160">
                  <c:v>291.84501666831858</c:v>
                </c:pt>
                <c:pt idx="161">
                  <c:v>294.02350833913761</c:v>
                </c:pt>
                <c:pt idx="162">
                  <c:v>296.19421734446189</c:v>
                </c:pt>
                <c:pt idx="163">
                  <c:v>298.35734133525267</c:v>
                </c:pt>
                <c:pt idx="164">
                  <c:v>300.5130740037514</c:v>
                </c:pt>
                <c:pt idx="165">
                  <c:v>302.6616051726383</c:v>
                </c:pt>
                <c:pt idx="166">
                  <c:v>304.80312087733313</c:v>
                </c:pt>
                <c:pt idx="167">
                  <c:v>306.93780344138685</c:v>
                </c:pt>
                <c:pt idx="168">
                  <c:v>309.06583154488067</c:v>
                </c:pt>
                <c:pt idx="169">
                  <c:v>311.1873802857134</c:v>
                </c:pt>
                <c:pt idx="170">
                  <c:v>313.30262123362257</c:v>
                </c:pt>
                <c:pt idx="171">
                  <c:v>315.41172247674535</c:v>
                </c:pt>
                <c:pt idx="172">
                  <c:v>317.51484866048673</c:v>
                </c:pt>
                <c:pt idx="173">
                  <c:v>319.6121610184191</c:v>
                </c:pt>
                <c:pt idx="174">
                  <c:v>321.70381739489619</c:v>
                </c:pt>
                <c:pt idx="175">
                  <c:v>323.78997225901719</c:v>
                </c:pt>
                <c:pt idx="176">
                  <c:v>325.87077670953391</c:v>
                </c:pt>
                <c:pt idx="177">
                  <c:v>327.94637847024603</c:v>
                </c:pt>
                <c:pt idx="178">
                  <c:v>330.01692187538634</c:v>
                </c:pt>
                <c:pt idx="179">
                  <c:v>332.08254784445461</c:v>
                </c:pt>
                <c:pt idx="180">
                  <c:v>334.14339384592091</c:v>
                </c:pt>
                <c:pt idx="181">
                  <c:v>336.19959384918769</c:v>
                </c:pt>
                <c:pt idx="182">
                  <c:v>338.2512782641798</c:v>
                </c:pt>
                <c:pt idx="183">
                  <c:v>340.29857386792395</c:v>
                </c:pt>
                <c:pt idx="184">
                  <c:v>342.34160371749425</c:v>
                </c:pt>
                <c:pt idx="185">
                  <c:v>344.38048704873927</c:v>
                </c:pt>
                <c:pt idx="186">
                  <c:v>346.41533916028237</c:v>
                </c:pt>
                <c:pt idx="187">
                  <c:v>348.44627128240415</c:v>
                </c:pt>
                <c:pt idx="188">
                  <c:v>350.47339043058952</c:v>
                </c:pt>
                <c:pt idx="189">
                  <c:v>352.49679924375937</c:v>
                </c:pt>
                <c:pt idx="190">
                  <c:v>354.51659580752096</c:v>
                </c:pt>
                <c:pt idx="191">
                  <c:v>356.53287346317165</c:v>
                </c:pt>
                <c:pt idx="192">
                  <c:v>358.5457206036844</c:v>
                </c:pt>
                <c:pt idx="193">
                  <c:v>360.55522045849392</c:v>
                </c:pt>
                <c:pt idx="194">
                  <c:v>362.56145086958207</c:v>
                </c:pt>
                <c:pt idx="195">
                  <c:v>364.56448406211655</c:v>
                </c:pt>
                <c:pt idx="196">
                  <c:v>366.56438641369664</c:v>
                </c:pt>
                <c:pt idx="197">
                  <c:v>368.56121822705984</c:v>
                </c:pt>
                <c:pt idx="198">
                  <c:v>370.555033511842</c:v>
                </c:pt>
                <c:pt idx="199">
                  <c:v>372.5458797815869</c:v>
                </c:pt>
                <c:pt idx="200">
                  <c:v>374.53379787258677</c:v>
                </c:pt>
                <c:pt idx="201">
                  <c:v>376.5188217912206</c:v>
                </c:pt>
                <c:pt idx="202">
                  <c:v>378.50097859617938</c:v>
                </c:pt>
                <c:pt idx="203">
                  <c:v>380.48028832128256</c:v>
                </c:pt>
                <c:pt idx="204">
                  <c:v>382.456763943505</c:v>
                </c:pt>
                <c:pt idx="205">
                  <c:v>384.43041139939436</c:v>
                </c:pt>
                <c:pt idx="206">
                  <c:v>386.40122965135828</c:v>
                </c:pt>
                <c:pt idx="207">
                  <c:v>388.36921080347736</c:v>
                </c:pt>
                <c:pt idx="208">
                  <c:v>390.33434026469496</c:v>
                </c:pt>
                <c:pt idx="209">
                  <c:v>392.29659695560508</c:v>
                </c:pt>
                <c:pt idx="210">
                  <c:v>394.25595355372201</c:v>
                </c:pt>
                <c:pt idx="211">
                  <c:v>396.21237677115653</c:v>
                </c:pt>
                <c:pt idx="212">
                  <c:v>398.16582765807766</c:v>
                </c:pt>
                <c:pt idx="213">
                  <c:v>400.11626192519611</c:v>
                </c:pt>
                <c:pt idx="214">
                  <c:v>402.06363027871413</c:v>
                </c:pt>
                <c:pt idx="215">
                  <c:v>404.00787876167635</c:v>
                </c:pt>
                <c:pt idx="216">
                  <c:v>405.94894909633967</c:v>
                </c:pt>
                <c:pt idx="217">
                  <c:v>407.88677902297633</c:v>
                </c:pt>
                <c:pt idx="218">
                  <c:v>409.82130263135912</c:v>
                </c:pt>
                <c:pt idx="219">
                  <c:v>411.75245068199399</c:v>
                </c:pt>
                <c:pt idx="220">
                  <c:v>413.68015091492123</c:v>
                </c:pt>
                <c:pt idx="221">
                  <c:v>415.60432834457794</c:v>
                </c:pt>
                <c:pt idx="222">
                  <c:v>417.52490553978663</c:v>
                </c:pt>
                <c:pt idx="223">
                  <c:v>419.44180288840892</c:v>
                </c:pt>
                <c:pt idx="224">
                  <c:v>421.35493884657996</c:v>
                </c:pt>
                <c:pt idx="225">
                  <c:v>423.26423017273152</c:v>
                </c:pt>
                <c:pt idx="226">
                  <c:v>425.16959214682674</c:v>
                </c:pt>
                <c:pt idx="227">
                  <c:v>427.07093877538421</c:v>
                </c:pt>
                <c:pt idx="228">
                  <c:v>428.96818298296881</c:v>
                </c:pt>
                <c:pt idx="229">
                  <c:v>430.86123679088837</c:v>
                </c:pt>
                <c:pt idx="230">
                  <c:v>432.75001148386258</c:v>
                </c:pt>
                <c:pt idx="231">
                  <c:v>434.63441776543561</c:v>
                </c:pt>
                <c:pt idx="232">
                  <c:v>436.51436590289001</c:v>
                </c:pt>
                <c:pt idx="233">
                  <c:v>438.38976586239369</c:v>
                </c:pt>
                <c:pt idx="234">
                  <c:v>440.26052743507779</c:v>
                </c:pt>
                <c:pt idx="235">
                  <c:v>442.1265603547032</c:v>
                </c:pt>
                <c:pt idx="236">
                  <c:v>443.98777440753224</c:v>
                </c:pt>
                <c:pt idx="237">
                  <c:v>445.84407953497811</c:v>
                </c:pt>
                <c:pt idx="238">
                  <c:v>447.69538592956218</c:v>
                </c:pt>
                <c:pt idx="239">
                  <c:v>449.54160412466734</c:v>
                </c:pt>
                <c:pt idx="240">
                  <c:v>451.3826450785362</c:v>
                </c:pt>
                <c:pt idx="241">
                  <c:v>453.21842025292534</c:v>
                </c:pt>
                <c:pt idx="242">
                  <c:v>455.04884168679098</c:v>
                </c:pt>
                <c:pt idx="243">
                  <c:v>456.87382206535005</c:v>
                </c:pt>
                <c:pt idx="244">
                  <c:v>458.69327478482961</c:v>
                </c:pt>
                <c:pt idx="245">
                  <c:v>460.50711401319006</c:v>
                </c:pt>
                <c:pt idx="246">
                  <c:v>462.31525474708309</c:v>
                </c:pt>
                <c:pt idx="247">
                  <c:v>464.11761286528139</c:v>
                </c:pt>
                <c:pt idx="248">
                  <c:v>465.91410517879694</c:v>
                </c:pt>
                <c:pt idx="249">
                  <c:v>467.70464947788537</c:v>
                </c:pt>
                <c:pt idx="250">
                  <c:v>469.48916457611665</c:v>
                </c:pt>
                <c:pt idx="251">
                  <c:v>471.2675703516777</c:v>
                </c:pt>
                <c:pt idx="252">
                  <c:v>473.03978778605733</c:v>
                </c:pt>
                <c:pt idx="253">
                  <c:v>474.80573900025195</c:v>
                </c:pt>
                <c:pt idx="254">
                  <c:v>476.56534728861925</c:v>
                </c:pt>
                <c:pt idx="255">
                  <c:v>478.31853715049652</c:v>
                </c:pt>
                <c:pt idx="256">
                  <c:v>480.06523431969106</c:v>
                </c:pt>
                <c:pt idx="257">
                  <c:v>481.80536579194199</c:v>
                </c:pt>
                <c:pt idx="258">
                  <c:v>483.53885985044508</c:v>
                </c:pt>
                <c:pt idx="259">
                  <c:v>485.26564608952589</c:v>
                </c:pt>
                <c:pt idx="260">
                  <c:v>486.98565543654013</c:v>
                </c:pt>
                <c:pt idx="261">
                  <c:v>488.69882017207453</c:v>
                </c:pt>
                <c:pt idx="262">
                  <c:v>490.40507394851738</c:v>
                </c:pt>
                <c:pt idx="263">
                  <c:v>492.10435180706253</c:v>
                </c:pt>
                <c:pt idx="264">
                  <c:v>493.79659019320741</c:v>
                </c:pt>
                <c:pt idx="265">
                  <c:v>495.4817269708019</c:v>
                </c:pt>
                <c:pt idx="266">
                  <c:v>497.15970143470128</c:v>
                </c:pt>
                <c:pt idx="267">
                  <c:v>498.83045432207405</c:v>
                </c:pt>
                <c:pt idx="268">
                  <c:v>500.49392782241262</c:v>
                </c:pt>
                <c:pt idx="269">
                  <c:v>502.15006558629233</c:v>
                </c:pt>
                <c:pt idx="270">
                  <c:v>503.79881273292267</c:v>
                </c:pt>
                <c:pt idx="271">
                  <c:v>505.44011585653186</c:v>
                </c:pt>
                <c:pt idx="272">
                  <c:v>507.07392303162464</c:v>
                </c:pt>
                <c:pt idx="273">
                  <c:v>508.70018381715221</c:v>
                </c:pt>
                <c:pt idx="274">
                  <c:v>510.3188492596297</c:v>
                </c:pt>
                <c:pt idx="275">
                  <c:v>511.92987189523831</c:v>
                </c:pt>
                <c:pt idx="276">
                  <c:v>513.53320575094494</c:v>
                </c:pt>
                <c:pt idx="277">
                  <c:v>515.12880634467365</c:v>
                </c:pt>
                <c:pt idx="278">
                  <c:v>516.71663068455985</c:v>
                </c:pt>
                <c:pt idx="279">
                  <c:v>518.29663726732031</c:v>
                </c:pt>
                <c:pt idx="280">
                  <c:v>519.86878607576705</c:v>
                </c:pt>
                <c:pt idx="281">
                  <c:v>521.43303857549699</c:v>
                </c:pt>
                <c:pt idx="282">
                  <c:v>522.9893577107847</c:v>
                </c:pt>
                <c:pt idx="283">
                  <c:v>524.5377078997069</c:v>
                </c:pt>
                <c:pt idx="284">
                  <c:v>526.07805502852671</c:v>
                </c:pt>
                <c:pt idx="285">
                  <c:v>527.61036644536375</c:v>
                </c:pt>
                <c:pt idx="286">
                  <c:v>529.13461095317734</c:v>
                </c:pt>
                <c:pt idx="287">
                  <c:v>530.65075880208792</c:v>
                </c:pt>
                <c:pt idx="288">
                  <c:v>532.15878168106258</c:v>
                </c:pt>
                <c:pt idx="289">
                  <c:v>533.65865270898894</c:v>
                </c:pt>
                <c:pt idx="290">
                  <c:v>535.15034642516252</c:v>
                </c:pt>
                <c:pt idx="291">
                  <c:v>536.63383877921092</c:v>
                </c:pt>
                <c:pt idx="292">
                  <c:v>538.10910712047803</c:v>
                </c:pt>
                <c:pt idx="293">
                  <c:v>539.57613018689233</c:v>
                </c:pt>
                <c:pt idx="294">
                  <c:v>541.0348880933409</c:v>
                </c:pt>
                <c:pt idx="295">
                  <c:v>542.48536231957155</c:v>
                </c:pt>
                <c:pt idx="296">
                  <c:v>543.92753569764523</c:v>
                </c:pt>
                <c:pt idx="297">
                  <c:v>545.36139239895965</c:v>
                </c:pt>
                <c:pt idx="298">
                  <c:v>546.78691792086545</c:v>
                </c:pt>
                <c:pt idx="299">
                  <c:v>548.20409907289536</c:v>
                </c:pt>
                <c:pt idx="300">
                  <c:v>549.61292396262627</c:v>
                </c:pt>
                <c:pt idx="301">
                  <c:v>551.01338198119447</c:v>
                </c:pt>
                <c:pt idx="302">
                  <c:v>552.4054637884833</c:v>
                </c:pt>
                <c:pt idx="303">
                  <c:v>553.78916129800211</c:v>
                </c:pt>
                <c:pt idx="304">
                  <c:v>555.16446766147567</c:v>
                </c:pt>
                <c:pt idx="305">
                  <c:v>556.53137725316151</c:v>
                </c:pt>
                <c:pt idx="306">
                  <c:v>557.88988565391344</c:v>
                </c:pt>
                <c:pt idx="307">
                  <c:v>559.23998963500958</c:v>
                </c:pt>
                <c:pt idx="308">
                  <c:v>560.58168714176009</c:v>
                </c:pt>
                <c:pt idx="309">
                  <c:v>561.91497727691353</c:v>
                </c:pt>
                <c:pt idx="310">
                  <c:v>563.23986028387651</c:v>
                </c:pt>
                <c:pt idx="311">
                  <c:v>564.55633752976348</c:v>
                </c:pt>
                <c:pt idx="312">
                  <c:v>565.86441148829203</c:v>
                </c:pt>
                <c:pt idx="313">
                  <c:v>567.16408572253886</c:v>
                </c:pt>
                <c:pt idx="314">
                  <c:v>568.45536486757101</c:v>
                </c:pt>
                <c:pt idx="315">
                  <c:v>569.73825461296758</c:v>
                </c:pt>
                <c:pt idx="316">
                  <c:v>571.01276168524487</c:v>
                </c:pt>
                <c:pt idx="317">
                  <c:v>572.27889383019942</c:v>
                </c:pt>
                <c:pt idx="318">
                  <c:v>573.53665979518246</c:v>
                </c:pt>
                <c:pt idx="319">
                  <c:v>574.78606931131742</c:v>
                </c:pt>
                <c:pt idx="320">
                  <c:v>576.02713307567478</c:v>
                </c:pt>
                <c:pt idx="321">
                  <c:v>577.25986273341505</c:v>
                </c:pt>
                <c:pt idx="322">
                  <c:v>578.48427085991227</c:v>
                </c:pt>
                <c:pt idx="323">
                  <c:v>579.70037094286977</c:v>
                </c:pt>
                <c:pt idx="324">
                  <c:v>580.90817736443853</c:v>
                </c:pt>
                <c:pt idx="325">
                  <c:v>582.1077053833493</c:v>
                </c:pt>
                <c:pt idx="326">
                  <c:v>583.29897111706896</c:v>
                </c:pt>
                <c:pt idx="327">
                  <c:v>584.48199152399093</c:v>
                </c:pt>
                <c:pt idx="328">
                  <c:v>585.6567843856692</c:v>
                </c:pt>
                <c:pt idx="329">
                  <c:v>586.82336828910536</c:v>
                </c:pt>
                <c:pt idx="330">
                  <c:v>587.9817626090977</c:v>
                </c:pt>
                <c:pt idx="331">
                  <c:v>589.13198749066112</c:v>
                </c:pt>
                <c:pt idx="332">
                  <c:v>590.27406383152538</c:v>
                </c:pt>
                <c:pt idx="333">
                  <c:v>591.40801326472081</c:v>
                </c:pt>
                <c:pt idx="334">
                  <c:v>592.53385814125807</c:v>
                </c:pt>
                <c:pt idx="335">
                  <c:v>593.65162151290986</c:v>
                </c:pt>
                <c:pt idx="336">
                  <c:v>594.76132711510127</c:v>
                </c:pt>
                <c:pt idx="337">
                  <c:v>595.86299934991575</c:v>
                </c:pt>
                <c:pt idx="338">
                  <c:v>596.95666326922276</c:v>
                </c:pt>
                <c:pt idx="339">
                  <c:v>598.04234455793335</c:v>
                </c:pt>
                <c:pt idx="340">
                  <c:v>599.12006951738931</c:v>
                </c:pt>
                <c:pt idx="341">
                  <c:v>600.18986504889165</c:v>
                </c:pt>
                <c:pt idx="342">
                  <c:v>601.25175863737309</c:v>
                </c:pt>
                <c:pt idx="343">
                  <c:v>602.30577833522011</c:v>
                </c:pt>
                <c:pt idx="344">
                  <c:v>603.3519527462488</c:v>
                </c:pt>
                <c:pt idx="345">
                  <c:v>604.39031100983902</c:v>
                </c:pt>
                <c:pt idx="346">
                  <c:v>605.4208827852309</c:v>
                </c:pt>
                <c:pt idx="347">
                  <c:v>606.44369823598765</c:v>
                </c:pt>
                <c:pt idx="348">
                  <c:v>607.45878801462834</c:v>
                </c:pt>
                <c:pt idx="349">
                  <c:v>608.46618324743372</c:v>
                </c:pt>
                <c:pt idx="350">
                  <c:v>609.4659155194289</c:v>
                </c:pt>
                <c:pt idx="351">
                  <c:v>610.45801685954484</c:v>
                </c:pt>
                <c:pt idx="352">
                  <c:v>611.44251972596214</c:v>
                </c:pt>
                <c:pt idx="353">
                  <c:v>612.41945699163921</c:v>
                </c:pt>
                <c:pt idx="354">
                  <c:v>613.38886193002713</c:v>
                </c:pt>
                <c:pt idx="355">
                  <c:v>614.35076820097356</c:v>
                </c:pt>
                <c:pt idx="356">
                  <c:v>615.30520983681686</c:v>
                </c:pt>
                <c:pt idx="357">
                  <c:v>616.2522212286724</c:v>
                </c:pt>
                <c:pt idx="358">
                  <c:v>617.19183711291316</c:v>
                </c:pt>
                <c:pt idx="359">
                  <c:v>618.12409255784496</c:v>
                </c:pt>
                <c:pt idx="360">
                  <c:v>619.04902295057786</c:v>
                </c:pt>
                <c:pt idx="361">
                  <c:v>619.96666398409457</c:v>
                </c:pt>
                <c:pt idx="362">
                  <c:v>620.87705164451665</c:v>
                </c:pt>
                <c:pt idx="363">
                  <c:v>621.78022219856928</c:v>
                </c:pt>
                <c:pt idx="364">
                  <c:v>622.67621218124475</c:v>
                </c:pt>
                <c:pt idx="365">
                  <c:v>623.56505838366547</c:v>
                </c:pt>
                <c:pt idx="366">
                  <c:v>624.44679784114578</c:v>
                </c:pt>
                <c:pt idx="367">
                  <c:v>625.32146782145355</c:v>
                </c:pt>
                <c:pt idx="368">
                  <c:v>626.18910581327088</c:v>
                </c:pt>
                <c:pt idx="369">
                  <c:v>627.04974951485394</c:v>
                </c:pt>
                <c:pt idx="370">
                  <c:v>627.90343682289142</c:v>
                </c:pt>
                <c:pt idx="371">
                  <c:v>628.75020582156105</c:v>
                </c:pt>
                <c:pt idx="372">
                  <c:v>629.59009477178427</c:v>
                </c:pt>
                <c:pt idx="373">
                  <c:v>630.42314210067696</c:v>
                </c:pt>
                <c:pt idx="374">
                  <c:v>631.24938639119705</c:v>
                </c:pt>
                <c:pt idx="375">
                  <c:v>632.06886637198727</c:v>
                </c:pt>
                <c:pt idx="376">
                  <c:v>632.88162090741173</c:v>
                </c:pt>
                <c:pt idx="377">
                  <c:v>633.68768898778615</c:v>
                </c:pt>
                <c:pt idx="378">
                  <c:v>634.48710971979983</c:v>
                </c:pt>
                <c:pt idx="379">
                  <c:v>635.27992231712847</c:v>
                </c:pt>
                <c:pt idx="380">
                  <c:v>636.0661660912366</c:v>
                </c:pt>
                <c:pt idx="381">
                  <c:v>636.84588044236796</c:v>
                </c:pt>
                <c:pt idx="382">
                  <c:v>637.61910485072235</c:v>
                </c:pt>
                <c:pt idx="383">
                  <c:v>638.38587886781818</c:v>
                </c:pt>
                <c:pt idx="384">
                  <c:v>639.14624210803754</c:v>
                </c:pt>
                <c:pt idx="385">
                  <c:v>639.90023424035428</c:v>
                </c:pt>
                <c:pt idx="386">
                  <c:v>640.64789498024152</c:v>
                </c:pt>
                <c:pt idx="387">
                  <c:v>641.3892640817578</c:v>
                </c:pt>
                <c:pt idx="388">
                  <c:v>642.12438132980992</c:v>
                </c:pt>
                <c:pt idx="389">
                  <c:v>642.85328653259091</c:v>
                </c:pt>
                <c:pt idx="390">
                  <c:v>643.57601951419031</c:v>
                </c:pt>
                <c:pt idx="391">
                  <c:v>644.29262010737602</c:v>
                </c:pt>
                <c:pt idx="392">
                  <c:v>644.29262010737602</c:v>
                </c:pt>
                <c:pt idx="393">
                  <c:v>644.29262010737602</c:v>
                </c:pt>
                <c:pt idx="394">
                  <c:v>644.29262010737602</c:v>
                </c:pt>
                <c:pt idx="395">
                  <c:v>644.29262010737602</c:v>
                </c:pt>
                <c:pt idx="396">
                  <c:v>644.29262010737602</c:v>
                </c:pt>
                <c:pt idx="397">
                  <c:v>644.29262010737602</c:v>
                </c:pt>
                <c:pt idx="398">
                  <c:v>644.29262010737602</c:v>
                </c:pt>
                <c:pt idx="399">
                  <c:v>644.29262010737602</c:v>
                </c:pt>
                <c:pt idx="400">
                  <c:v>644.29262010737602</c:v>
                </c:pt>
                <c:pt idx="401">
                  <c:v>644.29262010737602</c:v>
                </c:pt>
                <c:pt idx="402">
                  <c:v>644.29262010737602</c:v>
                </c:pt>
                <c:pt idx="403">
                  <c:v>644.29262010737602</c:v>
                </c:pt>
                <c:pt idx="404">
                  <c:v>644.29262010737602</c:v>
                </c:pt>
                <c:pt idx="405">
                  <c:v>644.29262010737602</c:v>
                </c:pt>
                <c:pt idx="406">
                  <c:v>644.29262010737602</c:v>
                </c:pt>
                <c:pt idx="407">
                  <c:v>644.29262010737602</c:v>
                </c:pt>
                <c:pt idx="408">
                  <c:v>644.29262010737602</c:v>
                </c:pt>
                <c:pt idx="409">
                  <c:v>644.29262010737602</c:v>
                </c:pt>
                <c:pt idx="410">
                  <c:v>644.29262010737602</c:v>
                </c:pt>
                <c:pt idx="411">
                  <c:v>644.29262010737602</c:v>
                </c:pt>
                <c:pt idx="412">
                  <c:v>644.29262010737602</c:v>
                </c:pt>
                <c:pt idx="413">
                  <c:v>644.29262010737602</c:v>
                </c:pt>
                <c:pt idx="414">
                  <c:v>644.29262010737602</c:v>
                </c:pt>
                <c:pt idx="415">
                  <c:v>644.29262010737602</c:v>
                </c:pt>
                <c:pt idx="416">
                  <c:v>644.29262010737602</c:v>
                </c:pt>
                <c:pt idx="417">
                  <c:v>644.29262010737602</c:v>
                </c:pt>
                <c:pt idx="418">
                  <c:v>644.29262010737602</c:v>
                </c:pt>
                <c:pt idx="419">
                  <c:v>644.29262010737602</c:v>
                </c:pt>
                <c:pt idx="420">
                  <c:v>644.29262010737602</c:v>
                </c:pt>
                <c:pt idx="421">
                  <c:v>644.29262010737602</c:v>
                </c:pt>
                <c:pt idx="422">
                  <c:v>644.29262010737602</c:v>
                </c:pt>
                <c:pt idx="423">
                  <c:v>644.29262010737602</c:v>
                </c:pt>
                <c:pt idx="424">
                  <c:v>644.29262010737602</c:v>
                </c:pt>
                <c:pt idx="425">
                  <c:v>644.29262010737602</c:v>
                </c:pt>
                <c:pt idx="426">
                  <c:v>644.29262010737602</c:v>
                </c:pt>
                <c:pt idx="427">
                  <c:v>644.29262010737602</c:v>
                </c:pt>
                <c:pt idx="428">
                  <c:v>644.29262010737602</c:v>
                </c:pt>
                <c:pt idx="429">
                  <c:v>644.29262010737602</c:v>
                </c:pt>
                <c:pt idx="430">
                  <c:v>644.29262010737602</c:v>
                </c:pt>
                <c:pt idx="431">
                  <c:v>644.29262010737602</c:v>
                </c:pt>
                <c:pt idx="432">
                  <c:v>644.29262010737602</c:v>
                </c:pt>
                <c:pt idx="433">
                  <c:v>644.29262010737602</c:v>
                </c:pt>
                <c:pt idx="434">
                  <c:v>644.29262010737602</c:v>
                </c:pt>
                <c:pt idx="435">
                  <c:v>644.29262010737602</c:v>
                </c:pt>
                <c:pt idx="436">
                  <c:v>644.29262010737602</c:v>
                </c:pt>
                <c:pt idx="437">
                  <c:v>644.29262010737602</c:v>
                </c:pt>
                <c:pt idx="438">
                  <c:v>644.29262010737602</c:v>
                </c:pt>
                <c:pt idx="439">
                  <c:v>644.29262010737602</c:v>
                </c:pt>
                <c:pt idx="440">
                  <c:v>644.29262010737602</c:v>
                </c:pt>
                <c:pt idx="441">
                  <c:v>644.29262010737602</c:v>
                </c:pt>
                <c:pt idx="442">
                  <c:v>644.29262010737602</c:v>
                </c:pt>
                <c:pt idx="443">
                  <c:v>644.29262010737602</c:v>
                </c:pt>
                <c:pt idx="444">
                  <c:v>644.29262010737602</c:v>
                </c:pt>
                <c:pt idx="445">
                  <c:v>644.29262010737602</c:v>
                </c:pt>
                <c:pt idx="446">
                  <c:v>644.29262010737602</c:v>
                </c:pt>
                <c:pt idx="447">
                  <c:v>644.29262010737602</c:v>
                </c:pt>
                <c:pt idx="448">
                  <c:v>644.29262010737602</c:v>
                </c:pt>
                <c:pt idx="449">
                  <c:v>644.29262010737602</c:v>
                </c:pt>
                <c:pt idx="450">
                  <c:v>644.29262010737602</c:v>
                </c:pt>
                <c:pt idx="451">
                  <c:v>644.29262010737602</c:v>
                </c:pt>
                <c:pt idx="452">
                  <c:v>644.29262010737602</c:v>
                </c:pt>
                <c:pt idx="453">
                  <c:v>644.29262010737602</c:v>
                </c:pt>
                <c:pt idx="454">
                  <c:v>644.29262010737602</c:v>
                </c:pt>
                <c:pt idx="455">
                  <c:v>644.29262010737602</c:v>
                </c:pt>
                <c:pt idx="456">
                  <c:v>644.29262010737602</c:v>
                </c:pt>
                <c:pt idx="457">
                  <c:v>644.29262010737602</c:v>
                </c:pt>
                <c:pt idx="458">
                  <c:v>644.29262010737602</c:v>
                </c:pt>
                <c:pt idx="459">
                  <c:v>644.29262010737602</c:v>
                </c:pt>
                <c:pt idx="460">
                  <c:v>644.29262010737602</c:v>
                </c:pt>
                <c:pt idx="461">
                  <c:v>644.29262010737602</c:v>
                </c:pt>
                <c:pt idx="462">
                  <c:v>644.29262010737602</c:v>
                </c:pt>
                <c:pt idx="463">
                  <c:v>644.29262010737602</c:v>
                </c:pt>
                <c:pt idx="464">
                  <c:v>644.29262010737602</c:v>
                </c:pt>
                <c:pt idx="465">
                  <c:v>644.29262010737602</c:v>
                </c:pt>
                <c:pt idx="466">
                  <c:v>644.29262010737602</c:v>
                </c:pt>
                <c:pt idx="467">
                  <c:v>644.29262010737602</c:v>
                </c:pt>
                <c:pt idx="468">
                  <c:v>644.29262010737602</c:v>
                </c:pt>
                <c:pt idx="469">
                  <c:v>644.29262010737602</c:v>
                </c:pt>
                <c:pt idx="470">
                  <c:v>644.29262010737602</c:v>
                </c:pt>
                <c:pt idx="471">
                  <c:v>644.29262010737602</c:v>
                </c:pt>
                <c:pt idx="472">
                  <c:v>644.29262010737602</c:v>
                </c:pt>
                <c:pt idx="473">
                  <c:v>644.29262010737602</c:v>
                </c:pt>
                <c:pt idx="474">
                  <c:v>644.29262010737602</c:v>
                </c:pt>
                <c:pt idx="475">
                  <c:v>644.29262010737602</c:v>
                </c:pt>
                <c:pt idx="476">
                  <c:v>644.29262010737602</c:v>
                </c:pt>
                <c:pt idx="477">
                  <c:v>644.29262010737602</c:v>
                </c:pt>
                <c:pt idx="478">
                  <c:v>644.29262010737602</c:v>
                </c:pt>
                <c:pt idx="479">
                  <c:v>644.29262010737602</c:v>
                </c:pt>
                <c:pt idx="480">
                  <c:v>644.29262010737602</c:v>
                </c:pt>
                <c:pt idx="481">
                  <c:v>644.29262010737602</c:v>
                </c:pt>
                <c:pt idx="482">
                  <c:v>644.29262010737602</c:v>
                </c:pt>
                <c:pt idx="483">
                  <c:v>644.29262010737602</c:v>
                </c:pt>
                <c:pt idx="484">
                  <c:v>644.29262010737602</c:v>
                </c:pt>
                <c:pt idx="485">
                  <c:v>644.29262010737602</c:v>
                </c:pt>
                <c:pt idx="486">
                  <c:v>644.29262010737602</c:v>
                </c:pt>
                <c:pt idx="487">
                  <c:v>644.29262010737602</c:v>
                </c:pt>
                <c:pt idx="488">
                  <c:v>644.29262010737602</c:v>
                </c:pt>
                <c:pt idx="489">
                  <c:v>644.29262010737602</c:v>
                </c:pt>
                <c:pt idx="490">
                  <c:v>644.29262010737602</c:v>
                </c:pt>
                <c:pt idx="491">
                  <c:v>644.29262010737602</c:v>
                </c:pt>
                <c:pt idx="492">
                  <c:v>644.29262010737602</c:v>
                </c:pt>
                <c:pt idx="493">
                  <c:v>644.29262010737602</c:v>
                </c:pt>
                <c:pt idx="494">
                  <c:v>644.29262010737602</c:v>
                </c:pt>
                <c:pt idx="495">
                  <c:v>644.29262010737602</c:v>
                </c:pt>
                <c:pt idx="496">
                  <c:v>644.29262010737602</c:v>
                </c:pt>
                <c:pt idx="497">
                  <c:v>644.29262010737602</c:v>
                </c:pt>
                <c:pt idx="498">
                  <c:v>644.29262010737602</c:v>
                </c:pt>
                <c:pt idx="499">
                  <c:v>644.29262010737602</c:v>
                </c:pt>
                <c:pt idx="500">
                  <c:v>644.29262010737602</c:v>
                </c:pt>
                <c:pt idx="501">
                  <c:v>644.29262010737602</c:v>
                </c:pt>
                <c:pt idx="502">
                  <c:v>644.29262010737602</c:v>
                </c:pt>
                <c:pt idx="503">
                  <c:v>644.29262010737602</c:v>
                </c:pt>
                <c:pt idx="504">
                  <c:v>644.29262010737602</c:v>
                </c:pt>
                <c:pt idx="505">
                  <c:v>644.29262010737602</c:v>
                </c:pt>
                <c:pt idx="506">
                  <c:v>644.29262010737602</c:v>
                </c:pt>
                <c:pt idx="507">
                  <c:v>644.29262010737602</c:v>
                </c:pt>
                <c:pt idx="508">
                  <c:v>644.29262010737602</c:v>
                </c:pt>
                <c:pt idx="509">
                  <c:v>644.29262010737602</c:v>
                </c:pt>
                <c:pt idx="510">
                  <c:v>644.29262010737602</c:v>
                </c:pt>
                <c:pt idx="511">
                  <c:v>644.29262010737602</c:v>
                </c:pt>
                <c:pt idx="512">
                  <c:v>644.29262010737602</c:v>
                </c:pt>
                <c:pt idx="513">
                  <c:v>644.29262010737602</c:v>
                </c:pt>
                <c:pt idx="514">
                  <c:v>644.29262010737602</c:v>
                </c:pt>
                <c:pt idx="515">
                  <c:v>644.29262010737602</c:v>
                </c:pt>
                <c:pt idx="516">
                  <c:v>644.29262010737602</c:v>
                </c:pt>
                <c:pt idx="517">
                  <c:v>644.29262010737602</c:v>
                </c:pt>
                <c:pt idx="518">
                  <c:v>644.29262010737602</c:v>
                </c:pt>
                <c:pt idx="519">
                  <c:v>644.29262010737602</c:v>
                </c:pt>
                <c:pt idx="520">
                  <c:v>644.29262010737602</c:v>
                </c:pt>
                <c:pt idx="521">
                  <c:v>644.29262010737602</c:v>
                </c:pt>
                <c:pt idx="522">
                  <c:v>644.29262010737602</c:v>
                </c:pt>
                <c:pt idx="523">
                  <c:v>644.29262010737602</c:v>
                </c:pt>
                <c:pt idx="524">
                  <c:v>644.29262010737602</c:v>
                </c:pt>
                <c:pt idx="525">
                  <c:v>644.29262010737602</c:v>
                </c:pt>
                <c:pt idx="526">
                  <c:v>644.29262010737602</c:v>
                </c:pt>
                <c:pt idx="527">
                  <c:v>644.29262010737602</c:v>
                </c:pt>
                <c:pt idx="528">
                  <c:v>644.29262010737602</c:v>
                </c:pt>
                <c:pt idx="529">
                  <c:v>644.29262010737602</c:v>
                </c:pt>
                <c:pt idx="530">
                  <c:v>644.29262010737602</c:v>
                </c:pt>
                <c:pt idx="531">
                  <c:v>644.29262010737602</c:v>
                </c:pt>
                <c:pt idx="532">
                  <c:v>644.29262010737602</c:v>
                </c:pt>
                <c:pt idx="533">
                  <c:v>644.29262010737602</c:v>
                </c:pt>
                <c:pt idx="534">
                  <c:v>644.29262010737602</c:v>
                </c:pt>
                <c:pt idx="535">
                  <c:v>644.29262010737602</c:v>
                </c:pt>
                <c:pt idx="536">
                  <c:v>644.29262010737602</c:v>
                </c:pt>
                <c:pt idx="537">
                  <c:v>644.29262010737602</c:v>
                </c:pt>
                <c:pt idx="538">
                  <c:v>644.29262010737602</c:v>
                </c:pt>
                <c:pt idx="539">
                  <c:v>644.29262010737602</c:v>
                </c:pt>
                <c:pt idx="540">
                  <c:v>644.29262010737602</c:v>
                </c:pt>
                <c:pt idx="541">
                  <c:v>644.29262010737602</c:v>
                </c:pt>
                <c:pt idx="542">
                  <c:v>644.29262010737602</c:v>
                </c:pt>
                <c:pt idx="543">
                  <c:v>644.29262010737602</c:v>
                </c:pt>
                <c:pt idx="544">
                  <c:v>644.29262010737602</c:v>
                </c:pt>
                <c:pt idx="545">
                  <c:v>644.29262010737602</c:v>
                </c:pt>
                <c:pt idx="546">
                  <c:v>644.29262010737602</c:v>
                </c:pt>
                <c:pt idx="547">
                  <c:v>644.29262010737602</c:v>
                </c:pt>
                <c:pt idx="548">
                  <c:v>644.29262010737602</c:v>
                </c:pt>
                <c:pt idx="549">
                  <c:v>644.29262010737602</c:v>
                </c:pt>
                <c:pt idx="550">
                  <c:v>644.29262010737602</c:v>
                </c:pt>
                <c:pt idx="551">
                  <c:v>644.29262010737602</c:v>
                </c:pt>
                <c:pt idx="552">
                  <c:v>644.29262010737602</c:v>
                </c:pt>
                <c:pt idx="553">
                  <c:v>644.29262010737602</c:v>
                </c:pt>
                <c:pt idx="554">
                  <c:v>644.29262010737602</c:v>
                </c:pt>
                <c:pt idx="555">
                  <c:v>644.29262010737602</c:v>
                </c:pt>
                <c:pt idx="556">
                  <c:v>644.29262010737602</c:v>
                </c:pt>
                <c:pt idx="557">
                  <c:v>644.29262010737602</c:v>
                </c:pt>
                <c:pt idx="558">
                  <c:v>644.29262010737602</c:v>
                </c:pt>
                <c:pt idx="559">
                  <c:v>644.29262010737602</c:v>
                </c:pt>
                <c:pt idx="560">
                  <c:v>644.29262010737602</c:v>
                </c:pt>
                <c:pt idx="561">
                  <c:v>644.29262010737602</c:v>
                </c:pt>
                <c:pt idx="562">
                  <c:v>644.29262010737602</c:v>
                </c:pt>
                <c:pt idx="563">
                  <c:v>644.29262010737602</c:v>
                </c:pt>
                <c:pt idx="564">
                  <c:v>644.29262010737602</c:v>
                </c:pt>
                <c:pt idx="565">
                  <c:v>644.29262010737602</c:v>
                </c:pt>
                <c:pt idx="566">
                  <c:v>644.29262010737602</c:v>
                </c:pt>
                <c:pt idx="567">
                  <c:v>644.29262010737602</c:v>
                </c:pt>
                <c:pt idx="568">
                  <c:v>644.29262010737602</c:v>
                </c:pt>
                <c:pt idx="569">
                  <c:v>644.29262010737602</c:v>
                </c:pt>
                <c:pt idx="570">
                  <c:v>644.29262010737602</c:v>
                </c:pt>
                <c:pt idx="571">
                  <c:v>644.29262010737602</c:v>
                </c:pt>
                <c:pt idx="572">
                  <c:v>644.29262010737602</c:v>
                </c:pt>
                <c:pt idx="573">
                  <c:v>644.29262010737602</c:v>
                </c:pt>
                <c:pt idx="574">
                  <c:v>644.29262010737602</c:v>
                </c:pt>
                <c:pt idx="575">
                  <c:v>644.29262010737602</c:v>
                </c:pt>
                <c:pt idx="576">
                  <c:v>644.29262010737602</c:v>
                </c:pt>
                <c:pt idx="577">
                  <c:v>644.29262010737602</c:v>
                </c:pt>
                <c:pt idx="578">
                  <c:v>644.29262010737602</c:v>
                </c:pt>
                <c:pt idx="579">
                  <c:v>644.29262010737602</c:v>
                </c:pt>
                <c:pt idx="580">
                  <c:v>644.29262010737602</c:v>
                </c:pt>
                <c:pt idx="581">
                  <c:v>644.29262010737602</c:v>
                </c:pt>
                <c:pt idx="582">
                  <c:v>644.29262010737602</c:v>
                </c:pt>
                <c:pt idx="583">
                  <c:v>644.29262010737602</c:v>
                </c:pt>
                <c:pt idx="584">
                  <c:v>644.29262010737602</c:v>
                </c:pt>
                <c:pt idx="585">
                  <c:v>644.29262010737602</c:v>
                </c:pt>
                <c:pt idx="586">
                  <c:v>644.29262010737602</c:v>
                </c:pt>
                <c:pt idx="587">
                  <c:v>644.29262010737602</c:v>
                </c:pt>
                <c:pt idx="588">
                  <c:v>644.29262010737602</c:v>
                </c:pt>
                <c:pt idx="589">
                  <c:v>644.29262010737602</c:v>
                </c:pt>
                <c:pt idx="590">
                  <c:v>644.29262010737602</c:v>
                </c:pt>
                <c:pt idx="591">
                  <c:v>644.29262010737602</c:v>
                </c:pt>
                <c:pt idx="592">
                  <c:v>644.29262010737602</c:v>
                </c:pt>
                <c:pt idx="593">
                  <c:v>644.29262010737602</c:v>
                </c:pt>
                <c:pt idx="594">
                  <c:v>644.29262010737602</c:v>
                </c:pt>
                <c:pt idx="595">
                  <c:v>644.29262010737602</c:v>
                </c:pt>
                <c:pt idx="596">
                  <c:v>644.29262010737602</c:v>
                </c:pt>
                <c:pt idx="597">
                  <c:v>644.29262010737602</c:v>
                </c:pt>
                <c:pt idx="598">
                  <c:v>644.29262010737602</c:v>
                </c:pt>
                <c:pt idx="599">
                  <c:v>644.29262010737602</c:v>
                </c:pt>
                <c:pt idx="600">
                  <c:v>644.29262010737602</c:v>
                </c:pt>
                <c:pt idx="601">
                  <c:v>644.29262010737602</c:v>
                </c:pt>
                <c:pt idx="602">
                  <c:v>644.29262010737602</c:v>
                </c:pt>
                <c:pt idx="603">
                  <c:v>644.29262010737602</c:v>
                </c:pt>
                <c:pt idx="604">
                  <c:v>644.29262010737602</c:v>
                </c:pt>
                <c:pt idx="605">
                  <c:v>644.29262010737602</c:v>
                </c:pt>
                <c:pt idx="606">
                  <c:v>644.29262010737602</c:v>
                </c:pt>
                <c:pt idx="607">
                  <c:v>644.29262010737602</c:v>
                </c:pt>
                <c:pt idx="608">
                  <c:v>644.29262010737602</c:v>
                </c:pt>
                <c:pt idx="609">
                  <c:v>644.29262010737602</c:v>
                </c:pt>
                <c:pt idx="610">
                  <c:v>644.29262010737602</c:v>
                </c:pt>
                <c:pt idx="611">
                  <c:v>644.29262010737602</c:v>
                </c:pt>
                <c:pt idx="612">
                  <c:v>644.29262010737602</c:v>
                </c:pt>
                <c:pt idx="613">
                  <c:v>644.29262010737602</c:v>
                </c:pt>
                <c:pt idx="614">
                  <c:v>644.29262010737602</c:v>
                </c:pt>
                <c:pt idx="615">
                  <c:v>644.29262010737602</c:v>
                </c:pt>
                <c:pt idx="616">
                  <c:v>644.29262010737602</c:v>
                </c:pt>
                <c:pt idx="617">
                  <c:v>644.29262010737602</c:v>
                </c:pt>
                <c:pt idx="618">
                  <c:v>644.29262010737602</c:v>
                </c:pt>
                <c:pt idx="619">
                  <c:v>644.29262010737602</c:v>
                </c:pt>
                <c:pt idx="620">
                  <c:v>644.29262010737602</c:v>
                </c:pt>
                <c:pt idx="621">
                  <c:v>644.29262010737602</c:v>
                </c:pt>
                <c:pt idx="622">
                  <c:v>644.29262010737602</c:v>
                </c:pt>
                <c:pt idx="623">
                  <c:v>644.29262010737602</c:v>
                </c:pt>
                <c:pt idx="624">
                  <c:v>644.29262010737602</c:v>
                </c:pt>
                <c:pt idx="625">
                  <c:v>644.29262010737602</c:v>
                </c:pt>
                <c:pt idx="626">
                  <c:v>644.29262010737602</c:v>
                </c:pt>
                <c:pt idx="627">
                  <c:v>644.29262010737602</c:v>
                </c:pt>
                <c:pt idx="628">
                  <c:v>644.29262010737602</c:v>
                </c:pt>
                <c:pt idx="629">
                  <c:v>644.29262010737602</c:v>
                </c:pt>
                <c:pt idx="630">
                  <c:v>644.29262010737602</c:v>
                </c:pt>
                <c:pt idx="631">
                  <c:v>644.29262010737602</c:v>
                </c:pt>
                <c:pt idx="632">
                  <c:v>644.29262010737602</c:v>
                </c:pt>
                <c:pt idx="633">
                  <c:v>644.29262010737602</c:v>
                </c:pt>
                <c:pt idx="634">
                  <c:v>644.29262010737602</c:v>
                </c:pt>
                <c:pt idx="635">
                  <c:v>644.29262010737602</c:v>
                </c:pt>
                <c:pt idx="636">
                  <c:v>644.29262010737602</c:v>
                </c:pt>
                <c:pt idx="637">
                  <c:v>644.29262010737602</c:v>
                </c:pt>
                <c:pt idx="638">
                  <c:v>644.29262010737602</c:v>
                </c:pt>
                <c:pt idx="639">
                  <c:v>644.29262010737602</c:v>
                </c:pt>
                <c:pt idx="640">
                  <c:v>644.29262010737602</c:v>
                </c:pt>
                <c:pt idx="641">
                  <c:v>644.29262010737602</c:v>
                </c:pt>
                <c:pt idx="642">
                  <c:v>644.29262010737602</c:v>
                </c:pt>
                <c:pt idx="643">
                  <c:v>644.29262010737602</c:v>
                </c:pt>
                <c:pt idx="644">
                  <c:v>644.29262010737602</c:v>
                </c:pt>
                <c:pt idx="645">
                  <c:v>644.29262010737602</c:v>
                </c:pt>
                <c:pt idx="646">
                  <c:v>644.29262010737602</c:v>
                </c:pt>
                <c:pt idx="647">
                  <c:v>644.29262010737602</c:v>
                </c:pt>
                <c:pt idx="648">
                  <c:v>644.29262010737602</c:v>
                </c:pt>
                <c:pt idx="649">
                  <c:v>644.29262010737602</c:v>
                </c:pt>
                <c:pt idx="650">
                  <c:v>644.29262010737602</c:v>
                </c:pt>
                <c:pt idx="651">
                  <c:v>644.29262010737602</c:v>
                </c:pt>
                <c:pt idx="652">
                  <c:v>644.29262010737602</c:v>
                </c:pt>
                <c:pt idx="653">
                  <c:v>644.29262010737602</c:v>
                </c:pt>
                <c:pt idx="654">
                  <c:v>644.29262010737602</c:v>
                </c:pt>
                <c:pt idx="655">
                  <c:v>644.29262010737602</c:v>
                </c:pt>
                <c:pt idx="656">
                  <c:v>644.29262010737602</c:v>
                </c:pt>
                <c:pt idx="657">
                  <c:v>644.29262010737602</c:v>
                </c:pt>
                <c:pt idx="658">
                  <c:v>644.29262010737602</c:v>
                </c:pt>
                <c:pt idx="659">
                  <c:v>644.29262010737602</c:v>
                </c:pt>
                <c:pt idx="660">
                  <c:v>644.29262010737602</c:v>
                </c:pt>
                <c:pt idx="661">
                  <c:v>644.29262010737602</c:v>
                </c:pt>
                <c:pt idx="662">
                  <c:v>644.29262010737602</c:v>
                </c:pt>
                <c:pt idx="663">
                  <c:v>644.29262010737602</c:v>
                </c:pt>
                <c:pt idx="664">
                  <c:v>644.29262010737602</c:v>
                </c:pt>
                <c:pt idx="665">
                  <c:v>644.29262010737602</c:v>
                </c:pt>
                <c:pt idx="666">
                  <c:v>644.29262010737602</c:v>
                </c:pt>
                <c:pt idx="667">
                  <c:v>644.29262010737602</c:v>
                </c:pt>
                <c:pt idx="668">
                  <c:v>644.29262010737602</c:v>
                </c:pt>
                <c:pt idx="669">
                  <c:v>644.29262010737602</c:v>
                </c:pt>
                <c:pt idx="670">
                  <c:v>644.29262010737602</c:v>
                </c:pt>
                <c:pt idx="671">
                  <c:v>644.29262010737602</c:v>
                </c:pt>
                <c:pt idx="672">
                  <c:v>644.29262010737602</c:v>
                </c:pt>
                <c:pt idx="673">
                  <c:v>644.29262010737602</c:v>
                </c:pt>
                <c:pt idx="674">
                  <c:v>644.29262010737602</c:v>
                </c:pt>
                <c:pt idx="675">
                  <c:v>644.29262010737602</c:v>
                </c:pt>
                <c:pt idx="676">
                  <c:v>644.29262010737602</c:v>
                </c:pt>
                <c:pt idx="677">
                  <c:v>644.29262010737602</c:v>
                </c:pt>
                <c:pt idx="678">
                  <c:v>644.29262010737602</c:v>
                </c:pt>
                <c:pt idx="679">
                  <c:v>644.29262010737602</c:v>
                </c:pt>
                <c:pt idx="680">
                  <c:v>644.29262010737602</c:v>
                </c:pt>
                <c:pt idx="681">
                  <c:v>644.29262010737602</c:v>
                </c:pt>
                <c:pt idx="682">
                  <c:v>644.29262010737602</c:v>
                </c:pt>
                <c:pt idx="683">
                  <c:v>644.29262010737602</c:v>
                </c:pt>
                <c:pt idx="684">
                  <c:v>644.29262010737602</c:v>
                </c:pt>
                <c:pt idx="685">
                  <c:v>644.29262010737602</c:v>
                </c:pt>
                <c:pt idx="686">
                  <c:v>644.29262010737602</c:v>
                </c:pt>
                <c:pt idx="687">
                  <c:v>644.29262010737602</c:v>
                </c:pt>
                <c:pt idx="688">
                  <c:v>644.29262010737602</c:v>
                </c:pt>
                <c:pt idx="689">
                  <c:v>644.29262010737602</c:v>
                </c:pt>
                <c:pt idx="690">
                  <c:v>644.29262010737602</c:v>
                </c:pt>
                <c:pt idx="691">
                  <c:v>644.29262010737602</c:v>
                </c:pt>
                <c:pt idx="692">
                  <c:v>644.29262010737602</c:v>
                </c:pt>
                <c:pt idx="693">
                  <c:v>644.29262010737602</c:v>
                </c:pt>
                <c:pt idx="694">
                  <c:v>644.29262010737602</c:v>
                </c:pt>
                <c:pt idx="695">
                  <c:v>644.29262010737602</c:v>
                </c:pt>
                <c:pt idx="696">
                  <c:v>644.29262010737602</c:v>
                </c:pt>
                <c:pt idx="697">
                  <c:v>644.29262010737602</c:v>
                </c:pt>
                <c:pt idx="698">
                  <c:v>644.29262010737602</c:v>
                </c:pt>
                <c:pt idx="699">
                  <c:v>644.29262010737602</c:v>
                </c:pt>
                <c:pt idx="700">
                  <c:v>644.29262010737602</c:v>
                </c:pt>
                <c:pt idx="701">
                  <c:v>644.29262010737602</c:v>
                </c:pt>
                <c:pt idx="702">
                  <c:v>644.29262010737602</c:v>
                </c:pt>
                <c:pt idx="703">
                  <c:v>644.29262010737602</c:v>
                </c:pt>
                <c:pt idx="704">
                  <c:v>644.29262010737602</c:v>
                </c:pt>
                <c:pt idx="705">
                  <c:v>644.29262010737602</c:v>
                </c:pt>
                <c:pt idx="706">
                  <c:v>644.29262010737602</c:v>
                </c:pt>
                <c:pt idx="707">
                  <c:v>644.29262010737602</c:v>
                </c:pt>
                <c:pt idx="708">
                  <c:v>644.29262010737602</c:v>
                </c:pt>
                <c:pt idx="709">
                  <c:v>644.29262010737602</c:v>
                </c:pt>
                <c:pt idx="710">
                  <c:v>644.29262010737602</c:v>
                </c:pt>
                <c:pt idx="711">
                  <c:v>644.29262010737602</c:v>
                </c:pt>
                <c:pt idx="712">
                  <c:v>644.29262010737602</c:v>
                </c:pt>
                <c:pt idx="713">
                  <c:v>644.29262010737602</c:v>
                </c:pt>
                <c:pt idx="714">
                  <c:v>644.29262010737602</c:v>
                </c:pt>
                <c:pt idx="715">
                  <c:v>644.29262010737602</c:v>
                </c:pt>
                <c:pt idx="716">
                  <c:v>644.29262010737602</c:v>
                </c:pt>
                <c:pt idx="717">
                  <c:v>644.29262010737602</c:v>
                </c:pt>
                <c:pt idx="718">
                  <c:v>644.29262010737602</c:v>
                </c:pt>
                <c:pt idx="719">
                  <c:v>644.29262010737602</c:v>
                </c:pt>
                <c:pt idx="720">
                  <c:v>644.29262010737602</c:v>
                </c:pt>
                <c:pt idx="721">
                  <c:v>644.29262010737602</c:v>
                </c:pt>
                <c:pt idx="722">
                  <c:v>644.29262010737602</c:v>
                </c:pt>
                <c:pt idx="723">
                  <c:v>644.29262010737602</c:v>
                </c:pt>
                <c:pt idx="724">
                  <c:v>644.29262010737602</c:v>
                </c:pt>
                <c:pt idx="725">
                  <c:v>644.29262010737602</c:v>
                </c:pt>
                <c:pt idx="726">
                  <c:v>644.29262010737602</c:v>
                </c:pt>
                <c:pt idx="727">
                  <c:v>644.29262010737602</c:v>
                </c:pt>
                <c:pt idx="728">
                  <c:v>644.29262010737602</c:v>
                </c:pt>
                <c:pt idx="729">
                  <c:v>644.29262010737602</c:v>
                </c:pt>
                <c:pt idx="730">
                  <c:v>644.29262010737602</c:v>
                </c:pt>
                <c:pt idx="731">
                  <c:v>644.29262010737602</c:v>
                </c:pt>
                <c:pt idx="732">
                  <c:v>644.29262010737602</c:v>
                </c:pt>
                <c:pt idx="733">
                  <c:v>644.29262010737602</c:v>
                </c:pt>
                <c:pt idx="734">
                  <c:v>644.29262010737602</c:v>
                </c:pt>
                <c:pt idx="735">
                  <c:v>644.29262010737602</c:v>
                </c:pt>
                <c:pt idx="736">
                  <c:v>644.29262010737602</c:v>
                </c:pt>
                <c:pt idx="737">
                  <c:v>644.29262010737602</c:v>
                </c:pt>
                <c:pt idx="738">
                  <c:v>644.29262010737602</c:v>
                </c:pt>
                <c:pt idx="739">
                  <c:v>644.29262010737602</c:v>
                </c:pt>
                <c:pt idx="740">
                  <c:v>644.29262010737602</c:v>
                </c:pt>
                <c:pt idx="741">
                  <c:v>644.29262010737602</c:v>
                </c:pt>
                <c:pt idx="742">
                  <c:v>644.29262010737602</c:v>
                </c:pt>
                <c:pt idx="743">
                  <c:v>644.29262010737602</c:v>
                </c:pt>
                <c:pt idx="744">
                  <c:v>644.29262010737602</c:v>
                </c:pt>
                <c:pt idx="745">
                  <c:v>644.29262010737602</c:v>
                </c:pt>
                <c:pt idx="746">
                  <c:v>644.29262010737602</c:v>
                </c:pt>
                <c:pt idx="747">
                  <c:v>644.29262010737602</c:v>
                </c:pt>
                <c:pt idx="748">
                  <c:v>644.29262010737602</c:v>
                </c:pt>
                <c:pt idx="749">
                  <c:v>644.29262010737602</c:v>
                </c:pt>
                <c:pt idx="750">
                  <c:v>644.29262010737602</c:v>
                </c:pt>
                <c:pt idx="751">
                  <c:v>644.29262010737602</c:v>
                </c:pt>
                <c:pt idx="752">
                  <c:v>644.29262010737602</c:v>
                </c:pt>
                <c:pt idx="753">
                  <c:v>644.29262010737602</c:v>
                </c:pt>
                <c:pt idx="754">
                  <c:v>644.29262010737602</c:v>
                </c:pt>
                <c:pt idx="755">
                  <c:v>644.29262010737602</c:v>
                </c:pt>
                <c:pt idx="756">
                  <c:v>644.29262010737602</c:v>
                </c:pt>
                <c:pt idx="757">
                  <c:v>644.29262010737602</c:v>
                </c:pt>
                <c:pt idx="758">
                  <c:v>644.29262010737602</c:v>
                </c:pt>
                <c:pt idx="759">
                  <c:v>644.29262010737602</c:v>
                </c:pt>
                <c:pt idx="760">
                  <c:v>644.29262010737602</c:v>
                </c:pt>
                <c:pt idx="761">
                  <c:v>644.29262010737602</c:v>
                </c:pt>
                <c:pt idx="762">
                  <c:v>644.29262010737602</c:v>
                </c:pt>
                <c:pt idx="763">
                  <c:v>644.29262010737602</c:v>
                </c:pt>
                <c:pt idx="764">
                  <c:v>644.29262010737602</c:v>
                </c:pt>
                <c:pt idx="765">
                  <c:v>644.29262010737602</c:v>
                </c:pt>
                <c:pt idx="766">
                  <c:v>644.29262010737602</c:v>
                </c:pt>
                <c:pt idx="767">
                  <c:v>644.29262010737602</c:v>
                </c:pt>
                <c:pt idx="768">
                  <c:v>644.29262010737602</c:v>
                </c:pt>
                <c:pt idx="769">
                  <c:v>644.29262010737602</c:v>
                </c:pt>
                <c:pt idx="770">
                  <c:v>644.29262010737602</c:v>
                </c:pt>
                <c:pt idx="771">
                  <c:v>644.29262010737602</c:v>
                </c:pt>
                <c:pt idx="772">
                  <c:v>644.29262010737602</c:v>
                </c:pt>
                <c:pt idx="773">
                  <c:v>644.29262010737602</c:v>
                </c:pt>
                <c:pt idx="774">
                  <c:v>644.29262010737602</c:v>
                </c:pt>
                <c:pt idx="775">
                  <c:v>644.29262010737602</c:v>
                </c:pt>
                <c:pt idx="776">
                  <c:v>644.29262010737602</c:v>
                </c:pt>
                <c:pt idx="777">
                  <c:v>644.29262010737602</c:v>
                </c:pt>
                <c:pt idx="778">
                  <c:v>644.29262010737602</c:v>
                </c:pt>
                <c:pt idx="779">
                  <c:v>644.29262010737602</c:v>
                </c:pt>
                <c:pt idx="780">
                  <c:v>644.29262010737602</c:v>
                </c:pt>
                <c:pt idx="781">
                  <c:v>644.29262010737602</c:v>
                </c:pt>
                <c:pt idx="782">
                  <c:v>644.29262010737602</c:v>
                </c:pt>
                <c:pt idx="783">
                  <c:v>644.29262010737602</c:v>
                </c:pt>
                <c:pt idx="784">
                  <c:v>644.29262010737602</c:v>
                </c:pt>
                <c:pt idx="785">
                  <c:v>644.29262010737602</c:v>
                </c:pt>
                <c:pt idx="786">
                  <c:v>644.29262010737602</c:v>
                </c:pt>
                <c:pt idx="787">
                  <c:v>644.29262010737602</c:v>
                </c:pt>
                <c:pt idx="788">
                  <c:v>644.29262010737602</c:v>
                </c:pt>
                <c:pt idx="789">
                  <c:v>644.29262010737602</c:v>
                </c:pt>
                <c:pt idx="790">
                  <c:v>644.29262010737602</c:v>
                </c:pt>
                <c:pt idx="791">
                  <c:v>644.29262010737602</c:v>
                </c:pt>
                <c:pt idx="792">
                  <c:v>644.29262010737602</c:v>
                </c:pt>
                <c:pt idx="793">
                  <c:v>644.29262010737602</c:v>
                </c:pt>
                <c:pt idx="794">
                  <c:v>644.29262010737602</c:v>
                </c:pt>
                <c:pt idx="795">
                  <c:v>644.29262010737602</c:v>
                </c:pt>
                <c:pt idx="796">
                  <c:v>644.29262010737602</c:v>
                </c:pt>
                <c:pt idx="797">
                  <c:v>644.29262010737602</c:v>
                </c:pt>
                <c:pt idx="798">
                  <c:v>644.29262010737602</c:v>
                </c:pt>
                <c:pt idx="799">
                  <c:v>644.29262010737602</c:v>
                </c:pt>
                <c:pt idx="800">
                  <c:v>644.29262010737602</c:v>
                </c:pt>
                <c:pt idx="801">
                  <c:v>644.29262010737602</c:v>
                </c:pt>
                <c:pt idx="802">
                  <c:v>644.29262010737602</c:v>
                </c:pt>
                <c:pt idx="803">
                  <c:v>644.29262010737602</c:v>
                </c:pt>
                <c:pt idx="804">
                  <c:v>644.29262010737602</c:v>
                </c:pt>
                <c:pt idx="805">
                  <c:v>644.29262010737602</c:v>
                </c:pt>
                <c:pt idx="806">
                  <c:v>644.29262010737602</c:v>
                </c:pt>
                <c:pt idx="807">
                  <c:v>644.29262010737602</c:v>
                </c:pt>
                <c:pt idx="808">
                  <c:v>644.29262010737602</c:v>
                </c:pt>
                <c:pt idx="809">
                  <c:v>644.29262010737602</c:v>
                </c:pt>
                <c:pt idx="810">
                  <c:v>644.29262010737602</c:v>
                </c:pt>
                <c:pt idx="811">
                  <c:v>644.29262010737602</c:v>
                </c:pt>
                <c:pt idx="812">
                  <c:v>644.29262010737602</c:v>
                </c:pt>
                <c:pt idx="813">
                  <c:v>644.29262010737602</c:v>
                </c:pt>
                <c:pt idx="814">
                  <c:v>644.29262010737602</c:v>
                </c:pt>
                <c:pt idx="815">
                  <c:v>644.29262010737602</c:v>
                </c:pt>
                <c:pt idx="816">
                  <c:v>644.29262010737602</c:v>
                </c:pt>
                <c:pt idx="817">
                  <c:v>644.29262010737602</c:v>
                </c:pt>
                <c:pt idx="818">
                  <c:v>644.29262010737602</c:v>
                </c:pt>
                <c:pt idx="819">
                  <c:v>644.29262010737602</c:v>
                </c:pt>
                <c:pt idx="820">
                  <c:v>644.29262010737602</c:v>
                </c:pt>
                <c:pt idx="821">
                  <c:v>644.29262010737602</c:v>
                </c:pt>
                <c:pt idx="822">
                  <c:v>644.29262010737602</c:v>
                </c:pt>
                <c:pt idx="823">
                  <c:v>644.29262010737602</c:v>
                </c:pt>
                <c:pt idx="824">
                  <c:v>644.29262010737602</c:v>
                </c:pt>
                <c:pt idx="825">
                  <c:v>644.29262010737602</c:v>
                </c:pt>
                <c:pt idx="826">
                  <c:v>644.29262010737602</c:v>
                </c:pt>
                <c:pt idx="827">
                  <c:v>644.29262010737602</c:v>
                </c:pt>
                <c:pt idx="828">
                  <c:v>644.29262010737602</c:v>
                </c:pt>
                <c:pt idx="829">
                  <c:v>644.29262010737602</c:v>
                </c:pt>
                <c:pt idx="830">
                  <c:v>644.29262010737602</c:v>
                </c:pt>
                <c:pt idx="831">
                  <c:v>644.29262010737602</c:v>
                </c:pt>
                <c:pt idx="832">
                  <c:v>644.29262010737602</c:v>
                </c:pt>
                <c:pt idx="833">
                  <c:v>644.29262010737602</c:v>
                </c:pt>
                <c:pt idx="834">
                  <c:v>644.29262010737602</c:v>
                </c:pt>
                <c:pt idx="835">
                  <c:v>644.29262010737602</c:v>
                </c:pt>
                <c:pt idx="836">
                  <c:v>644.29262010737602</c:v>
                </c:pt>
                <c:pt idx="837">
                  <c:v>644.29262010737602</c:v>
                </c:pt>
                <c:pt idx="838">
                  <c:v>644.29262010737602</c:v>
                </c:pt>
                <c:pt idx="839">
                  <c:v>644.29262010737602</c:v>
                </c:pt>
                <c:pt idx="840">
                  <c:v>644.29262010737602</c:v>
                </c:pt>
                <c:pt idx="841">
                  <c:v>644.29262010737602</c:v>
                </c:pt>
                <c:pt idx="842">
                  <c:v>644.29262010737602</c:v>
                </c:pt>
                <c:pt idx="843">
                  <c:v>644.29262010737602</c:v>
                </c:pt>
                <c:pt idx="844">
                  <c:v>644.29262010737602</c:v>
                </c:pt>
                <c:pt idx="845">
                  <c:v>644.29262010737602</c:v>
                </c:pt>
                <c:pt idx="846">
                  <c:v>644.29262010737602</c:v>
                </c:pt>
                <c:pt idx="847">
                  <c:v>644.29262010737602</c:v>
                </c:pt>
                <c:pt idx="848">
                  <c:v>644.29262010737602</c:v>
                </c:pt>
                <c:pt idx="849">
                  <c:v>644.29262010737602</c:v>
                </c:pt>
                <c:pt idx="850">
                  <c:v>644.29262010737602</c:v>
                </c:pt>
                <c:pt idx="851">
                  <c:v>644.29262010737602</c:v>
                </c:pt>
                <c:pt idx="852">
                  <c:v>644.29262010737602</c:v>
                </c:pt>
                <c:pt idx="853">
                  <c:v>644.29262010737602</c:v>
                </c:pt>
                <c:pt idx="854">
                  <c:v>644.29262010737602</c:v>
                </c:pt>
                <c:pt idx="855">
                  <c:v>644.29262010737602</c:v>
                </c:pt>
                <c:pt idx="856">
                  <c:v>644.29262010737602</c:v>
                </c:pt>
                <c:pt idx="857">
                  <c:v>644.29262010737602</c:v>
                </c:pt>
                <c:pt idx="858">
                  <c:v>644.29262010737602</c:v>
                </c:pt>
                <c:pt idx="859">
                  <c:v>644.29262010737602</c:v>
                </c:pt>
                <c:pt idx="860">
                  <c:v>644.29262010737602</c:v>
                </c:pt>
                <c:pt idx="861">
                  <c:v>644.29262010737602</c:v>
                </c:pt>
                <c:pt idx="862">
                  <c:v>644.29262010737602</c:v>
                </c:pt>
                <c:pt idx="863">
                  <c:v>644.29262010737602</c:v>
                </c:pt>
                <c:pt idx="864">
                  <c:v>644.29262010737602</c:v>
                </c:pt>
                <c:pt idx="865">
                  <c:v>644.29262010737602</c:v>
                </c:pt>
                <c:pt idx="866">
                  <c:v>644.29262010737602</c:v>
                </c:pt>
                <c:pt idx="867">
                  <c:v>644.29262010737602</c:v>
                </c:pt>
                <c:pt idx="868">
                  <c:v>644.29262010737602</c:v>
                </c:pt>
                <c:pt idx="869">
                  <c:v>644.29262010737602</c:v>
                </c:pt>
                <c:pt idx="870">
                  <c:v>644.29262010737602</c:v>
                </c:pt>
                <c:pt idx="871">
                  <c:v>644.29262010737602</c:v>
                </c:pt>
                <c:pt idx="872">
                  <c:v>644.29262010737602</c:v>
                </c:pt>
                <c:pt idx="873">
                  <c:v>644.29262010737602</c:v>
                </c:pt>
                <c:pt idx="874">
                  <c:v>644.29262010737602</c:v>
                </c:pt>
                <c:pt idx="875">
                  <c:v>644.29262010737602</c:v>
                </c:pt>
                <c:pt idx="876">
                  <c:v>644.29262010737602</c:v>
                </c:pt>
                <c:pt idx="877">
                  <c:v>644.29262010737602</c:v>
                </c:pt>
                <c:pt idx="878">
                  <c:v>644.29262010737602</c:v>
                </c:pt>
                <c:pt idx="879">
                  <c:v>644.29262010737602</c:v>
                </c:pt>
                <c:pt idx="880">
                  <c:v>644.29262010737602</c:v>
                </c:pt>
                <c:pt idx="881">
                  <c:v>644.29262010737602</c:v>
                </c:pt>
                <c:pt idx="882">
                  <c:v>644.29262010737602</c:v>
                </c:pt>
                <c:pt idx="883">
                  <c:v>644.29262010737602</c:v>
                </c:pt>
                <c:pt idx="884">
                  <c:v>644.29262010737602</c:v>
                </c:pt>
                <c:pt idx="885">
                  <c:v>644.29262010737602</c:v>
                </c:pt>
                <c:pt idx="886">
                  <c:v>644.29262010737602</c:v>
                </c:pt>
                <c:pt idx="887">
                  <c:v>644.29262010737602</c:v>
                </c:pt>
                <c:pt idx="888">
                  <c:v>644.29262010737602</c:v>
                </c:pt>
                <c:pt idx="889">
                  <c:v>644.29262010737602</c:v>
                </c:pt>
                <c:pt idx="890">
                  <c:v>644.29262010737602</c:v>
                </c:pt>
                <c:pt idx="891">
                  <c:v>644.29262010737602</c:v>
                </c:pt>
                <c:pt idx="892">
                  <c:v>644.29262010737602</c:v>
                </c:pt>
                <c:pt idx="893">
                  <c:v>644.29262010737602</c:v>
                </c:pt>
                <c:pt idx="894">
                  <c:v>644.29262010737602</c:v>
                </c:pt>
                <c:pt idx="895">
                  <c:v>644.29262010737602</c:v>
                </c:pt>
                <c:pt idx="896">
                  <c:v>644.29262010737602</c:v>
                </c:pt>
                <c:pt idx="897">
                  <c:v>644.29262010737602</c:v>
                </c:pt>
                <c:pt idx="898">
                  <c:v>644.29262010737602</c:v>
                </c:pt>
                <c:pt idx="899">
                  <c:v>644.29262010737602</c:v>
                </c:pt>
                <c:pt idx="900">
                  <c:v>644.29262010737602</c:v>
                </c:pt>
                <c:pt idx="901">
                  <c:v>644.29262010737602</c:v>
                </c:pt>
                <c:pt idx="902">
                  <c:v>644.29262010737602</c:v>
                </c:pt>
                <c:pt idx="903">
                  <c:v>644.29262010737602</c:v>
                </c:pt>
                <c:pt idx="904">
                  <c:v>644.29262010737602</c:v>
                </c:pt>
                <c:pt idx="905">
                  <c:v>644.29262010737602</c:v>
                </c:pt>
                <c:pt idx="906">
                  <c:v>644.29262010737602</c:v>
                </c:pt>
                <c:pt idx="907">
                  <c:v>644.29262010737602</c:v>
                </c:pt>
                <c:pt idx="908">
                  <c:v>644.29262010737602</c:v>
                </c:pt>
                <c:pt idx="909">
                  <c:v>644.29262010737602</c:v>
                </c:pt>
                <c:pt idx="910">
                  <c:v>644.29262010737602</c:v>
                </c:pt>
                <c:pt idx="911">
                  <c:v>644.29262010737602</c:v>
                </c:pt>
                <c:pt idx="912">
                  <c:v>644.29262010737602</c:v>
                </c:pt>
                <c:pt idx="913">
                  <c:v>644.29262010737602</c:v>
                </c:pt>
                <c:pt idx="914">
                  <c:v>644.29262010737602</c:v>
                </c:pt>
                <c:pt idx="915">
                  <c:v>644.29262010737602</c:v>
                </c:pt>
                <c:pt idx="916">
                  <c:v>644.29262010737602</c:v>
                </c:pt>
                <c:pt idx="917">
                  <c:v>644.29262010737602</c:v>
                </c:pt>
                <c:pt idx="918">
                  <c:v>644.29262010737602</c:v>
                </c:pt>
                <c:pt idx="919">
                  <c:v>644.29262010737602</c:v>
                </c:pt>
                <c:pt idx="920">
                  <c:v>644.29262010737602</c:v>
                </c:pt>
                <c:pt idx="921">
                  <c:v>644.29262010737602</c:v>
                </c:pt>
                <c:pt idx="922">
                  <c:v>644.29262010737602</c:v>
                </c:pt>
                <c:pt idx="923">
                  <c:v>644.29262010737602</c:v>
                </c:pt>
                <c:pt idx="924">
                  <c:v>644.29262010737602</c:v>
                </c:pt>
                <c:pt idx="925">
                  <c:v>644.29262010737602</c:v>
                </c:pt>
                <c:pt idx="926">
                  <c:v>644.29262010737602</c:v>
                </c:pt>
                <c:pt idx="927">
                  <c:v>644.29262010737602</c:v>
                </c:pt>
                <c:pt idx="928">
                  <c:v>644.29262010737602</c:v>
                </c:pt>
                <c:pt idx="929">
                  <c:v>644.29262010737602</c:v>
                </c:pt>
                <c:pt idx="930">
                  <c:v>644.29262010737602</c:v>
                </c:pt>
                <c:pt idx="931">
                  <c:v>644.29262010737602</c:v>
                </c:pt>
                <c:pt idx="932">
                  <c:v>644.29262010737602</c:v>
                </c:pt>
                <c:pt idx="933">
                  <c:v>644.29262010737602</c:v>
                </c:pt>
                <c:pt idx="934">
                  <c:v>644.29262010737602</c:v>
                </c:pt>
                <c:pt idx="935">
                  <c:v>644.29262010737602</c:v>
                </c:pt>
                <c:pt idx="936">
                  <c:v>644.29262010737602</c:v>
                </c:pt>
                <c:pt idx="937">
                  <c:v>644.29262010737602</c:v>
                </c:pt>
                <c:pt idx="938">
                  <c:v>644.29262010737602</c:v>
                </c:pt>
                <c:pt idx="939">
                  <c:v>644.29262010737602</c:v>
                </c:pt>
                <c:pt idx="940">
                  <c:v>644.29262010737602</c:v>
                </c:pt>
                <c:pt idx="941">
                  <c:v>644.29262010737602</c:v>
                </c:pt>
                <c:pt idx="942">
                  <c:v>644.29262010737602</c:v>
                </c:pt>
                <c:pt idx="943">
                  <c:v>644.29262010737602</c:v>
                </c:pt>
                <c:pt idx="944">
                  <c:v>644.29262010737602</c:v>
                </c:pt>
                <c:pt idx="945">
                  <c:v>644.29262010737602</c:v>
                </c:pt>
                <c:pt idx="946">
                  <c:v>644.29262010737602</c:v>
                </c:pt>
                <c:pt idx="947">
                  <c:v>644.29262010737602</c:v>
                </c:pt>
                <c:pt idx="948">
                  <c:v>644.29262010737602</c:v>
                </c:pt>
                <c:pt idx="949">
                  <c:v>644.29262010737602</c:v>
                </c:pt>
                <c:pt idx="950">
                  <c:v>644.29262010737602</c:v>
                </c:pt>
                <c:pt idx="951">
                  <c:v>644.29262010737602</c:v>
                </c:pt>
                <c:pt idx="952">
                  <c:v>644.29262010737602</c:v>
                </c:pt>
                <c:pt idx="953">
                  <c:v>644.29262010737602</c:v>
                </c:pt>
                <c:pt idx="954">
                  <c:v>644.29262010737602</c:v>
                </c:pt>
                <c:pt idx="955">
                  <c:v>644.29262010737602</c:v>
                </c:pt>
                <c:pt idx="956">
                  <c:v>644.29262010737602</c:v>
                </c:pt>
                <c:pt idx="957">
                  <c:v>644.29262010737602</c:v>
                </c:pt>
                <c:pt idx="958">
                  <c:v>644.29262010737602</c:v>
                </c:pt>
                <c:pt idx="959">
                  <c:v>644.29262010737602</c:v>
                </c:pt>
                <c:pt idx="960">
                  <c:v>644.29262010737602</c:v>
                </c:pt>
                <c:pt idx="961">
                  <c:v>644.29262010737602</c:v>
                </c:pt>
                <c:pt idx="962">
                  <c:v>644.29262010737602</c:v>
                </c:pt>
                <c:pt idx="963">
                  <c:v>644.29262010737602</c:v>
                </c:pt>
                <c:pt idx="964">
                  <c:v>644.29262010737602</c:v>
                </c:pt>
                <c:pt idx="965">
                  <c:v>644.29262010737602</c:v>
                </c:pt>
                <c:pt idx="966">
                  <c:v>644.29262010737602</c:v>
                </c:pt>
                <c:pt idx="967">
                  <c:v>644.29262010737602</c:v>
                </c:pt>
                <c:pt idx="968">
                  <c:v>644.29262010737602</c:v>
                </c:pt>
                <c:pt idx="969">
                  <c:v>644.29262010737602</c:v>
                </c:pt>
                <c:pt idx="970">
                  <c:v>644.29262010737602</c:v>
                </c:pt>
                <c:pt idx="971">
                  <c:v>644.29262010737602</c:v>
                </c:pt>
                <c:pt idx="972">
                  <c:v>644.29262010737602</c:v>
                </c:pt>
                <c:pt idx="973">
                  <c:v>644.29262010737602</c:v>
                </c:pt>
                <c:pt idx="974">
                  <c:v>644.29262010737602</c:v>
                </c:pt>
                <c:pt idx="975">
                  <c:v>644.29262010737602</c:v>
                </c:pt>
                <c:pt idx="976">
                  <c:v>644.29262010737602</c:v>
                </c:pt>
                <c:pt idx="977">
                  <c:v>644.29262010737602</c:v>
                </c:pt>
                <c:pt idx="978">
                  <c:v>644.29262010737602</c:v>
                </c:pt>
                <c:pt idx="979">
                  <c:v>644.29262010737602</c:v>
                </c:pt>
                <c:pt idx="980">
                  <c:v>644.29262010737602</c:v>
                </c:pt>
                <c:pt idx="981">
                  <c:v>644.29262010737602</c:v>
                </c:pt>
                <c:pt idx="982">
                  <c:v>644.29262010737602</c:v>
                </c:pt>
                <c:pt idx="983">
                  <c:v>644.29262010737602</c:v>
                </c:pt>
                <c:pt idx="984">
                  <c:v>644.29262010737602</c:v>
                </c:pt>
                <c:pt idx="985">
                  <c:v>644.29262010737602</c:v>
                </c:pt>
                <c:pt idx="986">
                  <c:v>644.29262010737602</c:v>
                </c:pt>
                <c:pt idx="987">
                  <c:v>644.29262010737602</c:v>
                </c:pt>
                <c:pt idx="988">
                  <c:v>644.29262010737602</c:v>
                </c:pt>
                <c:pt idx="989">
                  <c:v>644.29262010737602</c:v>
                </c:pt>
                <c:pt idx="990">
                  <c:v>644.29262010737602</c:v>
                </c:pt>
                <c:pt idx="991">
                  <c:v>644.29262010737602</c:v>
                </c:pt>
                <c:pt idx="992">
                  <c:v>644.29262010737602</c:v>
                </c:pt>
                <c:pt idx="993">
                  <c:v>644.29262010737602</c:v>
                </c:pt>
                <c:pt idx="994">
                  <c:v>644.29262010737602</c:v>
                </c:pt>
                <c:pt idx="995">
                  <c:v>644.29262010737602</c:v>
                </c:pt>
                <c:pt idx="996">
                  <c:v>644.29262010737602</c:v>
                </c:pt>
                <c:pt idx="997">
                  <c:v>644.29262010737602</c:v>
                </c:pt>
                <c:pt idx="998">
                  <c:v>644.29262010737602</c:v>
                </c:pt>
                <c:pt idx="999">
                  <c:v>644.29262010737602</c:v>
                </c:pt>
                <c:pt idx="1000">
                  <c:v>644.29262010737602</c:v>
                </c:pt>
              </c:numCache>
            </c:numRef>
          </c:xVal>
          <c:yVal>
            <c:numRef>
              <c:f>Calculs!$AE$4:$AE$1004</c:f>
              <c:numCache>
                <c:formatCode>0</c:formatCode>
                <c:ptCount val="1001"/>
                <c:pt idx="0">
                  <c:v>497.16938386972515</c:v>
                </c:pt>
                <c:pt idx="1">
                  <c:v>498.89473995500487</c:v>
                </c:pt>
                <c:pt idx="2">
                  <c:v>500.61673563299428</c:v>
                </c:pt>
                <c:pt idx="3">
                  <c:v>502.33538054196924</c:v>
                </c:pt>
                <c:pt idx="4">
                  <c:v>504.0506842711784</c:v>
                </c:pt>
                <c:pt idx="5">
                  <c:v>505.76265636117512</c:v>
                </c:pt>
                <c:pt idx="6">
                  <c:v>507.47130630414694</c:v>
                </c:pt>
                <c:pt idx="7">
                  <c:v>509.17664354424198</c:v>
                </c:pt>
                <c:pt idx="8">
                  <c:v>510.87867747789289</c:v>
                </c:pt>
                <c:pt idx="9">
                  <c:v>512.57741745413773</c:v>
                </c:pt>
                <c:pt idx="10">
                  <c:v>514.27287277493826</c:v>
                </c:pt>
                <c:pt idx="11">
                  <c:v>515.96505267987936</c:v>
                </c:pt>
                <c:pt idx="12">
                  <c:v>517.65396633127739</c:v>
                </c:pt>
                <c:pt idx="13">
                  <c:v>519.33962283092615</c:v>
                </c:pt>
                <c:pt idx="14">
                  <c:v>521.02203123641596</c:v>
                </c:pt>
                <c:pt idx="15">
                  <c:v>522.70120056141604</c:v>
                </c:pt>
                <c:pt idx="16">
                  <c:v>524.37713977595467</c:v>
                </c:pt>
                <c:pt idx="17">
                  <c:v>526.04985780669654</c:v>
                </c:pt>
                <c:pt idx="18">
                  <c:v>527.71936353721833</c:v>
                </c:pt>
                <c:pt idx="19">
                  <c:v>529.38566580828206</c:v>
                </c:pt>
                <c:pt idx="20">
                  <c:v>531.04877341810595</c:v>
                </c:pt>
                <c:pt idx="21">
                  <c:v>532.70869513044704</c:v>
                </c:pt>
                <c:pt idx="22">
                  <c:v>534.36543968248247</c:v>
                </c:pt>
                <c:pt idx="23">
                  <c:v>536.01901577686658</c:v>
                </c:pt>
                <c:pt idx="24">
                  <c:v>537.6694320739889</c:v>
                </c:pt>
                <c:pt idx="25">
                  <c:v>539.31669719224601</c:v>
                </c:pt>
                <c:pt idx="26">
                  <c:v>540.96081970831017</c:v>
                </c:pt>
                <c:pt idx="27">
                  <c:v>542.6018081573967</c:v>
                </c:pt>
                <c:pt idx="28">
                  <c:v>544.23967103352857</c:v>
                </c:pt>
                <c:pt idx="29">
                  <c:v>545.87441678979917</c:v>
                </c:pt>
                <c:pt idx="30">
                  <c:v>547.50605383863285</c:v>
                </c:pt>
                <c:pt idx="31">
                  <c:v>549.13459055204351</c:v>
                </c:pt>
                <c:pt idx="32">
                  <c:v>550.76003526189083</c:v>
                </c:pt>
                <c:pt idx="33">
                  <c:v>552.38239626013478</c:v>
                </c:pt>
                <c:pt idx="34">
                  <c:v>554.00168179908792</c:v>
                </c:pt>
                <c:pt idx="35">
                  <c:v>555.61790009166566</c:v>
                </c:pt>
                <c:pt idx="36">
                  <c:v>557.23105931163479</c:v>
                </c:pt>
                <c:pt idx="37">
                  <c:v>558.84116759385972</c:v>
                </c:pt>
                <c:pt idx="38">
                  <c:v>560.44823303454677</c:v>
                </c:pt>
                <c:pt idx="39">
                  <c:v>562.05226369148681</c:v>
                </c:pt>
                <c:pt idx="40">
                  <c:v>563.6532675842958</c:v>
                </c:pt>
                <c:pt idx="41">
                  <c:v>565.25125269465343</c:v>
                </c:pt>
                <c:pt idx="42">
                  <c:v>566.84622696653992</c:v>
                </c:pt>
                <c:pt idx="43">
                  <c:v>568.43819830647078</c:v>
                </c:pt>
                <c:pt idx="44">
                  <c:v>570.02717458373036</c:v>
                </c:pt>
                <c:pt idx="45">
                  <c:v>571.61316363060246</c:v>
                </c:pt>
                <c:pt idx="46">
                  <c:v>573.19617324260014</c:v>
                </c:pt>
                <c:pt idx="47">
                  <c:v>574.77621117869342</c:v>
                </c:pt>
                <c:pt idx="48">
                  <c:v>576.35328516153493</c:v>
                </c:pt>
                <c:pt idx="49">
                  <c:v>577.92740287768402</c:v>
                </c:pt>
                <c:pt idx="50">
                  <c:v>579.49857197782944</c:v>
                </c:pt>
                <c:pt idx="51">
                  <c:v>581.0668000770097</c:v>
                </c:pt>
                <c:pt idx="52">
                  <c:v>582.63209475483188</c:v>
                </c:pt>
                <c:pt idx="53">
                  <c:v>584.19446355568925</c:v>
                </c:pt>
                <c:pt idx="54">
                  <c:v>585.75391398897648</c:v>
                </c:pt>
                <c:pt idx="55">
                  <c:v>587.3104535293038</c:v>
                </c:pt>
                <c:pt idx="56">
                  <c:v>588.86408961670895</c:v>
                </c:pt>
                <c:pt idx="57">
                  <c:v>590.41482965686805</c:v>
                </c:pt>
                <c:pt idx="58">
                  <c:v>591.96268102130443</c:v>
                </c:pt>
                <c:pt idx="59">
                  <c:v>593.50765104759614</c:v>
                </c:pt>
                <c:pt idx="60">
                  <c:v>595.04974703958158</c:v>
                </c:pt>
                <c:pt idx="61">
                  <c:v>596.58897626756402</c:v>
                </c:pt>
                <c:pt idx="62">
                  <c:v>598.1253459685139</c:v>
                </c:pt>
                <c:pt idx="63">
                  <c:v>599.65886334627021</c:v>
                </c:pt>
                <c:pt idx="64">
                  <c:v>601.18953557173995</c:v>
                </c:pt>
                <c:pt idx="65">
                  <c:v>602.71736978309639</c:v>
                </c:pt>
                <c:pt idx="66">
                  <c:v>604.24237308597537</c:v>
                </c:pt>
                <c:pt idx="67">
                  <c:v>605.76455255367068</c:v>
                </c:pt>
                <c:pt idx="68">
                  <c:v>607.28391522732738</c:v>
                </c:pt>
                <c:pt idx="69">
                  <c:v>608.80046811613408</c:v>
                </c:pt>
                <c:pt idx="70">
                  <c:v>610.31421819751381</c:v>
                </c:pt>
                <c:pt idx="71">
                  <c:v>611.82517241731307</c:v>
                </c:pt>
                <c:pt idx="72">
                  <c:v>613.33333768998966</c:v>
                </c:pt>
                <c:pt idx="73">
                  <c:v>614.83872089879912</c:v>
                </c:pt>
                <c:pt idx="74">
                  <c:v>616.34132889597981</c:v>
                </c:pt>
                <c:pt idx="75">
                  <c:v>617.84116850293663</c:v>
                </c:pt>
                <c:pt idx="76">
                  <c:v>619.33824651042323</c:v>
                </c:pt>
                <c:pt idx="77">
                  <c:v>620.83256967872296</c:v>
                </c:pt>
                <c:pt idx="78">
                  <c:v>622.32414473782819</c:v>
                </c:pt>
                <c:pt idx="79">
                  <c:v>623.81297838761895</c:v>
                </c:pt>
                <c:pt idx="80">
                  <c:v>625.29907729803949</c:v>
                </c:pt>
                <c:pt idx="81">
                  <c:v>626.78244810927413</c:v>
                </c:pt>
                <c:pt idx="82">
                  <c:v>628.26309743192132</c:v>
                </c:pt>
                <c:pt idx="83">
                  <c:v>629.74103184716694</c:v>
                </c:pt>
                <c:pt idx="84">
                  <c:v>631.21625790695578</c:v>
                </c:pt>
                <c:pt idx="85">
                  <c:v>632.68878213416201</c:v>
                </c:pt>
                <c:pt idx="86">
                  <c:v>634.15861102275858</c:v>
                </c:pt>
                <c:pt idx="87">
                  <c:v>635.62575103798508</c:v>
                </c:pt>
                <c:pt idx="88">
                  <c:v>637.09020861651436</c:v>
                </c:pt>
                <c:pt idx="89">
                  <c:v>638.55199016661822</c:v>
                </c:pt>
                <c:pt idx="90">
                  <c:v>640.01110206833164</c:v>
                </c:pt>
                <c:pt idx="91">
                  <c:v>641.46755067361573</c:v>
                </c:pt>
                <c:pt idx="92">
                  <c:v>642.92134230652005</c:v>
                </c:pt>
                <c:pt idx="93">
                  <c:v>644.37248326334293</c:v>
                </c:pt>
                <c:pt idx="94">
                  <c:v>645.82097981279128</c:v>
                </c:pt>
                <c:pt idx="95">
                  <c:v>647.26683819613868</c:v>
                </c:pt>
                <c:pt idx="96">
                  <c:v>648.71006462738308</c:v>
                </c:pt>
                <c:pt idx="97">
                  <c:v>650.15066529340243</c:v>
                </c:pt>
                <c:pt idx="98">
                  <c:v>651.58864635411021</c:v>
                </c:pt>
                <c:pt idx="99">
                  <c:v>653.0240139426088</c:v>
                </c:pt>
                <c:pt idx="100">
                  <c:v>654.45677416534261</c:v>
                </c:pt>
                <c:pt idx="101">
                  <c:v>668.64144217344608</c:v>
                </c:pt>
                <c:pt idx="102">
                  <c:v>682.56927686403913</c:v>
                </c:pt>
                <c:pt idx="103">
                  <c:v>696.2461348425378</c:v>
                </c:pt>
                <c:pt idx="104">
                  <c:v>709.67762521215127</c:v>
                </c:pt>
                <c:pt idx="105">
                  <c:v>722.86912309807519</c:v>
                </c:pt>
                <c:pt idx="106">
                  <c:v>735.82578224646829</c:v>
                </c:pt>
                <c:pt idx="107">
                  <c:v>748.55254677336904</c:v>
                </c:pt>
                <c:pt idx="108">
                  <c:v>761.05416213165472</c:v>
                </c:pt>
                <c:pt idx="109">
                  <c:v>773.33518535783526</c:v>
                </c:pt>
                <c:pt idx="110">
                  <c:v>785.39999465482902</c:v>
                </c:pt>
                <c:pt idx="111">
                  <c:v>797.25279836180323</c:v>
                </c:pt>
                <c:pt idx="112">
                  <c:v>808.89764335761549</c:v>
                </c:pt>
                <c:pt idx="113">
                  <c:v>820.33842294030433</c:v>
                </c:pt>
                <c:pt idx="114">
                  <c:v>831.57888422139479</c:v>
                </c:pt>
                <c:pt idx="115">
                  <c:v>842.62263507046293</c:v>
                </c:pt>
                <c:pt idx="116">
                  <c:v>853.47315064240638</c:v>
                </c:pt>
                <c:pt idx="117">
                  <c:v>864.13377951715574</c:v>
                </c:pt>
                <c:pt idx="118">
                  <c:v>874.60774947910602</c:v>
                </c:pt>
                <c:pt idx="119">
                  <c:v>884.89817296132333</c:v>
                </c:pt>
                <c:pt idx="120">
                  <c:v>895.00805217756124</c:v>
                </c:pt>
                <c:pt idx="121">
                  <c:v>904.94028396328554</c:v>
                </c:pt>
                <c:pt idx="122">
                  <c:v>914.69766434523774</c:v>
                </c:pt>
                <c:pt idx="123">
                  <c:v>924.28289285754556</c:v>
                </c:pt>
                <c:pt idx="124">
                  <c:v>933.69857662100276</c:v>
                </c:pt>
                <c:pt idx="125">
                  <c:v>942.94723420087485</c:v>
                </c:pt>
                <c:pt idx="126">
                  <c:v>952.03129925743076</c:v>
                </c:pt>
                <c:pt idx="127">
                  <c:v>960.95312400234263</c:v>
                </c:pt>
                <c:pt idx="128">
                  <c:v>969.71498247312877</c:v>
                </c:pt>
                <c:pt idx="129">
                  <c:v>978.31907363692471</c:v>
                </c:pt>
                <c:pt idx="130">
                  <c:v>986.76752433405591</c:v>
                </c:pt>
                <c:pt idx="131">
                  <c:v>995.06239207113663</c:v>
                </c:pt>
                <c:pt idx="132">
                  <c:v>1003.2056676727326</c:v>
                </c:pt>
                <c:pt idx="133">
                  <c:v>1011.1992777999935</c:v>
                </c:pt>
                <c:pt idx="134">
                  <c:v>1019.0450873440791</c:v>
                </c:pt>
                <c:pt idx="135">
                  <c:v>1026.7449017016679</c:v>
                </c:pt>
                <c:pt idx="136">
                  <c:v>1034.300468939341</c:v>
                </c:pt>
                <c:pt idx="137">
                  <c:v>1041.7134818531799</c:v>
                </c:pt>
                <c:pt idx="138">
                  <c:v>1048.9855799294935</c:v>
                </c:pt>
                <c:pt idx="139">
                  <c:v>1056.1183512122011</c:v>
                </c:pt>
                <c:pt idx="140">
                  <c:v>1063.11333408204</c:v>
                </c:pt>
                <c:pt idx="141">
                  <c:v>1069.9720189524282</c:v>
                </c:pt>
                <c:pt idx="142">
                  <c:v>1076.6958498865094</c:v>
                </c:pt>
                <c:pt idx="143">
                  <c:v>1083.286226139616</c:v>
                </c:pt>
                <c:pt idx="144">
                  <c:v>1089.7445036311262</c:v>
                </c:pt>
                <c:pt idx="145">
                  <c:v>1096.0719963494412</c:v>
                </c:pt>
                <c:pt idx="146">
                  <c:v>1102.2699776935788</c:v>
                </c:pt>
                <c:pt idx="147">
                  <c:v>1108.3396817546748</c:v>
                </c:pt>
                <c:pt idx="148">
                  <c:v>1114.2823045404768</c:v>
                </c:pt>
                <c:pt idx="149">
                  <c:v>1120.0990051457402</c:v>
                </c:pt>
                <c:pt idx="150">
                  <c:v>1125.7909068712615</c:v>
                </c:pt>
                <c:pt idx="151">
                  <c:v>1131.3590982941273</c:v>
                </c:pt>
                <c:pt idx="152">
                  <c:v>1136.8046342916116</c:v>
                </c:pt>
                <c:pt idx="153">
                  <c:v>1142.1285370210157</c:v>
                </c:pt>
                <c:pt idx="154">
                  <c:v>1147.33179685762</c:v>
                </c:pt>
                <c:pt idx="155">
                  <c:v>1152.4153732927984</c:v>
                </c:pt>
                <c:pt idx="156">
                  <c:v>1157.3801957942403</c:v>
                </c:pt>
                <c:pt idx="157">
                  <c:v>1162.227164630119</c:v>
                </c:pt>
                <c:pt idx="158">
                  <c:v>1166.9571516589592</c:v>
                </c:pt>
                <c:pt idx="159">
                  <c:v>1171.5710010868659</c:v>
                </c:pt>
                <c:pt idx="160">
                  <c:v>1176.0695301937014</c:v>
                </c:pt>
                <c:pt idx="161">
                  <c:v>1180.4535300297264</c:v>
                </c:pt>
                <c:pt idx="162">
                  <c:v>1184.723766084152</c:v>
                </c:pt>
                <c:pt idx="163">
                  <c:v>1188.8809789270008</c:v>
                </c:pt>
                <c:pt idx="164">
                  <c:v>1192.9258848256129</c:v>
                </c:pt>
                <c:pt idx="165">
                  <c:v>1196.859176337098</c:v>
                </c:pt>
                <c:pt idx="166">
                  <c:v>1200.681522877989</c:v>
                </c:pt>
                <c:pt idx="167">
                  <c:v>1204.3935712723287</c:v>
                </c:pt>
                <c:pt idx="168">
                  <c:v>1207.9959462793929</c:v>
                </c:pt>
                <c:pt idx="169">
                  <c:v>1211.4892511022372</c:v>
                </c:pt>
                <c:pt idx="170">
                  <c:v>1214.874067878251</c:v>
                </c:pt>
                <c:pt idx="171">
                  <c:v>1218.1509581528985</c:v>
                </c:pt>
                <c:pt idx="172">
                  <c:v>1221.3204633378393</c:v>
                </c:pt>
                <c:pt idx="173">
                  <c:v>1224.3831051546408</c:v>
                </c:pt>
                <c:pt idx="174">
                  <c:v>1227.3393860653252</c:v>
                </c:pt>
                <c:pt idx="175">
                  <c:v>1230.1897896910411</c:v>
                </c:pt>
                <c:pt idx="176">
                  <c:v>1232.9347812202029</c:v>
                </c:pt>
                <c:pt idx="177">
                  <c:v>1235.5748078075158</c:v>
                </c:pt>
                <c:pt idx="178">
                  <c:v>1238.110298965395</c:v>
                </c:pt>
                <c:pt idx="179">
                  <c:v>1240.5416669493904</c:v>
                </c:pt>
                <c:pt idx="180">
                  <c:v>1242.8693071393577</c:v>
                </c:pt>
                <c:pt idx="181">
                  <c:v>1245.0935984182622</c:v>
                </c:pt>
                <c:pt idx="182">
                  <c:v>1247.2149035506723</c:v>
                </c:pt>
                <c:pt idx="183">
                  <c:v>1249.2335695631889</c:v>
                </c:pt>
                <c:pt idx="184">
                  <c:v>1251.1499281292738</c:v>
                </c:pt>
                <c:pt idx="185">
                  <c:v>1252.964295961172</c:v>
                </c:pt>
                <c:pt idx="186">
                  <c:v>1254.6769752118755</c:v>
                </c:pt>
                <c:pt idx="187">
                  <c:v>1256.2882538903443</c:v>
                </c:pt>
                <c:pt idx="188">
                  <c:v>1257.7984062934572</c:v>
                </c:pt>
                <c:pt idx="189">
                  <c:v>1259.2076934584341</c:v>
                </c:pt>
                <c:pt idx="190">
                  <c:v>1260.5163636396896</c:v>
                </c:pt>
                <c:pt idx="191">
                  <c:v>1261.7246528142634</c:v>
                </c:pt>
                <c:pt idx="192">
                  <c:v>1262.83278522006</c:v>
                </c:pt>
                <c:pt idx="193">
                  <c:v>1263.8409739311187</c:v>
                </c:pt>
                <c:pt idx="194">
                  <c:v>1264.7494214739475</c:v>
                </c:pt>
                <c:pt idx="195">
                  <c:v>1265.5583204885788</c:v>
                </c:pt>
                <c:pt idx="196">
                  <c:v>1266.2678544373764</c:v>
                </c:pt>
                <c:pt idx="197">
                  <c:v>1266.8781983637223</c:v>
                </c:pt>
                <c:pt idx="198">
                  <c:v>1267.3895197015129</c:v>
                </c:pt>
                <c:pt idx="199">
                  <c:v>1267.8019791348931</c:v>
                </c:pt>
                <c:pt idx="200">
                  <c:v>1268.115731505909</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93.633449468146694</c:v>
                </c:pt>
              </c:numCache>
            </c:numRef>
          </c:xVal>
          <c:yVal>
            <c:numRef>
              <c:f>Trajecto!$C$158</c:f>
              <c:numCache>
                <c:formatCode>0</c:formatCode>
                <c:ptCount val="1"/>
                <c:pt idx="0">
                  <c:v>634.05786575295451</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555.69540627031051</c:v>
                </c:pt>
              </c:numCache>
            </c:numRef>
          </c:xVal>
          <c:yVal>
            <c:numRef>
              <c:f>Trajecto!$C$159</c:f>
              <c:numCache>
                <c:formatCode>0</c:formatCode>
                <c:ptCount val="1"/>
                <c:pt idx="0">
                  <c:v>634.22385548187412</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{14E0D969-95A0-4BCE-A106-C07BAD4A4E01}</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378.50097859617938</c:v>
                </c:pt>
                <c:pt idx="1">
                  <c:v>401.50097859617938</c:v>
                </c:pt>
                <c:pt idx="2">
                  <c:v>401.50097859617938</c:v>
                </c:pt>
                <c:pt idx="3">
                  <c:v>378.50097859617938</c:v>
                </c:pt>
                <c:pt idx="4">
                  <c:v>401.50097859617938</c:v>
                </c:pt>
                <c:pt idx="5">
                  <c:v>401.50097859617938</c:v>
                </c:pt>
                <c:pt idx="6">
                  <c:v>386.50097859617938</c:v>
                </c:pt>
                <c:pt idx="7">
                  <c:v>386.50097859617938</c:v>
                </c:pt>
                <c:pt idx="8">
                  <c:v>401.50097859617938</c:v>
                </c:pt>
                <c:pt idx="9">
                  <c:v>386.50097859617938</c:v>
                </c:pt>
                <c:pt idx="10">
                  <c:v>386.1009785961794</c:v>
                </c:pt>
                <c:pt idx="11">
                  <c:v>385.30097859617939</c:v>
                </c:pt>
                <c:pt idx="12">
                  <c:v>384.50097859617938</c:v>
                </c:pt>
                <c:pt idx="13">
                  <c:v>383.50097859617938</c:v>
                </c:pt>
                <c:pt idx="14">
                  <c:v>382.30097859617939</c:v>
                </c:pt>
                <c:pt idx="15">
                  <c:v>378.50097859617938</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378.50097859617938</c:v>
                </c:pt>
                <c:pt idx="1">
                  <c:v>355.50097859617938</c:v>
                </c:pt>
                <c:pt idx="2">
                  <c:v>355.50097859617938</c:v>
                </c:pt>
                <c:pt idx="3">
                  <c:v>378.50097859617938</c:v>
                </c:pt>
                <c:pt idx="4">
                  <c:v>355.50097859617938</c:v>
                </c:pt>
                <c:pt idx="5">
                  <c:v>355.50097859617938</c:v>
                </c:pt>
                <c:pt idx="6">
                  <c:v>370.50097859617938</c:v>
                </c:pt>
                <c:pt idx="7">
                  <c:v>370.50097859617938</c:v>
                </c:pt>
                <c:pt idx="8">
                  <c:v>355.50097859617938</c:v>
                </c:pt>
                <c:pt idx="9">
                  <c:v>370.50097859617938</c:v>
                </c:pt>
                <c:pt idx="10">
                  <c:v>370.90097859617936</c:v>
                </c:pt>
                <c:pt idx="11">
                  <c:v>371.70097859617937</c:v>
                </c:pt>
                <c:pt idx="12">
                  <c:v>372.50097859617938</c:v>
                </c:pt>
                <c:pt idx="13">
                  <c:v>373.50097859617938</c:v>
                </c:pt>
                <c:pt idx="14">
                  <c:v>374.70097859617937</c:v>
                </c:pt>
                <c:pt idx="15">
                  <c:v>378.50097859617938</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{17897475-E0AB-485B-8869-9B4AF3B6513A}</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378.50097859617938</c:v>
                </c:pt>
                <c:pt idx="1">
                  <c:v>378.50097859617938</c:v>
                </c:pt>
                <c:pt idx="2">
                  <c:v>388.50097859617938</c:v>
                </c:pt>
                <c:pt idx="3">
                  <c:v>378.50097859617938</c:v>
                </c:pt>
                <c:pt idx="4">
                  <c:v>388.50097859617938</c:v>
                </c:pt>
                <c:pt idx="5">
                  <c:v>391.50097859617938</c:v>
                </c:pt>
                <c:pt idx="6">
                  <c:v>395.50097859617938</c:v>
                </c:pt>
                <c:pt idx="7">
                  <c:v>398.50097859617938</c:v>
                </c:pt>
                <c:pt idx="8">
                  <c:v>403.50097859617938</c:v>
                </c:pt>
                <c:pt idx="9">
                  <c:v>408.50097859617938</c:v>
                </c:pt>
                <c:pt idx="10">
                  <c:v>414.50097859617938</c:v>
                </c:pt>
                <c:pt idx="11">
                  <c:v>426.50097859617938</c:v>
                </c:pt>
                <c:pt idx="12">
                  <c:v>440.50097859617938</c:v>
                </c:pt>
                <c:pt idx="13">
                  <c:v>415.50097859617938</c:v>
                </c:pt>
                <c:pt idx="14">
                  <c:v>408.50097859617938</c:v>
                </c:pt>
                <c:pt idx="15">
                  <c:v>393.50097859617938</c:v>
                </c:pt>
                <c:pt idx="16">
                  <c:v>378.50097859617938</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378.50097859617938</c:v>
                </c:pt>
                <c:pt idx="1">
                  <c:v>378.50097859617938</c:v>
                </c:pt>
                <c:pt idx="2">
                  <c:v>368.50097859617938</c:v>
                </c:pt>
                <c:pt idx="3">
                  <c:v>378.50097859617938</c:v>
                </c:pt>
                <c:pt idx="4">
                  <c:v>368.50097859617938</c:v>
                </c:pt>
                <c:pt idx="5">
                  <c:v>365.50097859617938</c:v>
                </c:pt>
                <c:pt idx="6">
                  <c:v>361.50097859617938</c:v>
                </c:pt>
                <c:pt idx="7">
                  <c:v>358.50097859617938</c:v>
                </c:pt>
                <c:pt idx="8">
                  <c:v>353.50097859617938</c:v>
                </c:pt>
                <c:pt idx="9">
                  <c:v>348.50097859617938</c:v>
                </c:pt>
                <c:pt idx="10">
                  <c:v>342.50097859617938</c:v>
                </c:pt>
                <c:pt idx="11">
                  <c:v>330.50097859617938</c:v>
                </c:pt>
                <c:pt idx="12">
                  <c:v>316.50097859617938</c:v>
                </c:pt>
                <c:pt idx="13">
                  <c:v>341.50097859617938</c:v>
                </c:pt>
                <c:pt idx="14">
                  <c:v>348.50097859617938</c:v>
                </c:pt>
                <c:pt idx="15">
                  <c:v>363.50097859617938</c:v>
                </c:pt>
                <c:pt idx="16">
                  <c:v>378.50097859617938</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378.50097859617938</c:v>
                </c:pt>
                <c:pt idx="1">
                  <c:v>395.50097859617938</c:v>
                </c:pt>
                <c:pt idx="2">
                  <c:v>389.50097859617938</c:v>
                </c:pt>
                <c:pt idx="3">
                  <c:v>378.50097859617938</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378.50097859617938</c:v>
                </c:pt>
                <c:pt idx="1">
                  <c:v>361.50097859617938</c:v>
                </c:pt>
                <c:pt idx="2">
                  <c:v>367.50097859617938</c:v>
                </c:pt>
                <c:pt idx="3">
                  <c:v>378.50097859617938</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{C3EA635F-55F0-47AF-B3B3-37464F1CF04C}</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374.53379787258677</c:v>
                </c:pt>
                <c:pt idx="1">
                  <c:v>374.53379787258677</c:v>
                </c:pt>
                <c:pt idx="2">
                  <c:v>374.53379787258677</c:v>
                </c:pt>
                <c:pt idx="3">
                  <c:v>406.2366911602345</c:v>
                </c:pt>
                <c:pt idx="4">
                  <c:v>374.53379787258677</c:v>
                </c:pt>
                <c:pt idx="5">
                  <c:v>342.83090458493905</c:v>
                </c:pt>
                <c:pt idx="6">
                  <c:v>374.53379787258677</c:v>
                </c:pt>
              </c:numCache>
            </c:numRef>
          </c:xVal>
          <c:yVal>
            <c:numRef>
              <c:f>Trajecto!$C$124:$C$130</c:f>
              <c:numCache>
                <c:formatCode>0</c:formatCode>
                <c:ptCount val="7"/>
                <c:pt idx="0">
                  <c:v>1268.115731505909</c:v>
                </c:pt>
                <c:pt idx="1">
                  <c:v>634.05786575295451</c:v>
                </c:pt>
                <c:pt idx="2">
                  <c:v>0</c:v>
                </c:pt>
                <c:pt idx="3">
                  <c:v>63.405786575295451</c:v>
                </c:pt>
                <c:pt idx="4">
                  <c:v>0</c:v>
                </c:pt>
                <c:pt idx="5">
                  <c:v>63.405786575295451</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1268.4477109637482</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3.9999999999999831</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4.999999999999976</c:v>
                </c:pt>
                <c:pt idx="109">
                  <c:v>#N/A</c:v>
                </c:pt>
                <c:pt idx="110">
                  <c:v>#N/A</c:v>
                </c:pt>
                <c:pt idx="111">
                  <c:v>#N/A</c:v>
                </c:pt>
                <c:pt idx="112">
                  <c:v>#N/A</c:v>
                </c:pt>
                <c:pt idx="113">
                  <c:v>#N/A</c:v>
                </c:pt>
                <c:pt idx="114">
                  <c:v>#N/A</c:v>
                </c:pt>
                <c:pt idx="115">
                  <c:v>#N/A</c:v>
                </c:pt>
                <c:pt idx="116">
                  <c:v>#N/A</c:v>
                </c:pt>
                <c:pt idx="117">
                  <c:v>#N/A</c:v>
                </c:pt>
                <c:pt idx="118">
                  <c:v>5.9999999999999725</c:v>
                </c:pt>
                <c:pt idx="119">
                  <c:v>#N/A</c:v>
                </c:pt>
                <c:pt idx="120">
                  <c:v>#N/A</c:v>
                </c:pt>
                <c:pt idx="121">
                  <c:v>#N/A</c:v>
                </c:pt>
                <c:pt idx="122">
                  <c:v>#N/A</c:v>
                </c:pt>
                <c:pt idx="123">
                  <c:v>#N/A</c:v>
                </c:pt>
                <c:pt idx="124">
                  <c:v>#N/A</c:v>
                </c:pt>
                <c:pt idx="125">
                  <c:v>#N/A</c:v>
                </c:pt>
                <c:pt idx="126">
                  <c:v>#N/A</c:v>
                </c:pt>
                <c:pt idx="127">
                  <c:v>#N/A</c:v>
                </c:pt>
                <c:pt idx="128">
                  <c:v>6.9999999999999689</c:v>
                </c:pt>
                <c:pt idx="129">
                  <c:v>#N/A</c:v>
                </c:pt>
                <c:pt idx="130">
                  <c:v>#N/A</c:v>
                </c:pt>
                <c:pt idx="131">
                  <c:v>#N/A</c:v>
                </c:pt>
                <c:pt idx="132">
                  <c:v>#N/A</c:v>
                </c:pt>
                <c:pt idx="133">
                  <c:v>#N/A</c:v>
                </c:pt>
                <c:pt idx="134">
                  <c:v>#N/A</c:v>
                </c:pt>
                <c:pt idx="135">
                  <c:v>#N/A</c:v>
                </c:pt>
                <c:pt idx="136">
                  <c:v>#N/A</c:v>
                </c:pt>
                <c:pt idx="137">
                  <c:v>#N/A</c:v>
                </c:pt>
                <c:pt idx="138">
                  <c:v>7.9999999999999654</c:v>
                </c:pt>
                <c:pt idx="139">
                  <c:v>#N/A</c:v>
                </c:pt>
                <c:pt idx="140">
                  <c:v>#N/A</c:v>
                </c:pt>
                <c:pt idx="141">
                  <c:v>#N/A</c:v>
                </c:pt>
                <c:pt idx="142">
                  <c:v>#N/A</c:v>
                </c:pt>
                <c:pt idx="143">
                  <c:v>#N/A</c:v>
                </c:pt>
                <c:pt idx="144">
                  <c:v>#N/A</c:v>
                </c:pt>
                <c:pt idx="145">
                  <c:v>#N/A</c:v>
                </c:pt>
                <c:pt idx="146">
                  <c:v>#N/A</c:v>
                </c:pt>
                <c:pt idx="147">
                  <c:v>#N/A</c:v>
                </c:pt>
                <c:pt idx="148">
                  <c:v>8.9999999999999627</c:v>
                </c:pt>
                <c:pt idx="149">
                  <c:v>#N/A</c:v>
                </c:pt>
                <c:pt idx="150">
                  <c:v>#N/A</c:v>
                </c:pt>
                <c:pt idx="151">
                  <c:v>#N/A</c:v>
                </c:pt>
                <c:pt idx="152">
                  <c:v>#N/A</c:v>
                </c:pt>
                <c:pt idx="153">
                  <c:v>#N/A</c:v>
                </c:pt>
                <c:pt idx="154">
                  <c:v>#N/A</c:v>
                </c:pt>
                <c:pt idx="155">
                  <c:v>#N/A</c:v>
                </c:pt>
                <c:pt idx="156">
                  <c:v>#N/A</c:v>
                </c:pt>
                <c:pt idx="157">
                  <c:v>#N/A</c:v>
                </c:pt>
                <c:pt idx="158">
                  <c:v>9.9999999999999591</c:v>
                </c:pt>
                <c:pt idx="159">
                  <c:v>#N/A</c:v>
                </c:pt>
                <c:pt idx="160">
                  <c:v>#N/A</c:v>
                </c:pt>
                <c:pt idx="161">
                  <c:v>#N/A</c:v>
                </c:pt>
                <c:pt idx="162">
                  <c:v>#N/A</c:v>
                </c:pt>
                <c:pt idx="163">
                  <c:v>#N/A</c:v>
                </c:pt>
                <c:pt idx="164">
                  <c:v>#N/A</c:v>
                </c:pt>
                <c:pt idx="165">
                  <c:v>#N/A</c:v>
                </c:pt>
                <c:pt idx="166">
                  <c:v>#N/A</c:v>
                </c:pt>
                <c:pt idx="167">
                  <c:v>#N/A</c:v>
                </c:pt>
                <c:pt idx="168">
                  <c:v>10.999999999999956</c:v>
                </c:pt>
                <c:pt idx="169">
                  <c:v>#N/A</c:v>
                </c:pt>
                <c:pt idx="170">
                  <c:v>#N/A</c:v>
                </c:pt>
                <c:pt idx="171">
                  <c:v>#N/A</c:v>
                </c:pt>
                <c:pt idx="172">
                  <c:v>#N/A</c:v>
                </c:pt>
                <c:pt idx="173">
                  <c:v>#N/A</c:v>
                </c:pt>
                <c:pt idx="174">
                  <c:v>#N/A</c:v>
                </c:pt>
                <c:pt idx="175">
                  <c:v>#N/A</c:v>
                </c:pt>
                <c:pt idx="176">
                  <c:v>#N/A</c:v>
                </c:pt>
                <c:pt idx="177">
                  <c:v>#N/A</c:v>
                </c:pt>
                <c:pt idx="178">
                  <c:v>11.999999999999952</c:v>
                </c:pt>
                <c:pt idx="179">
                  <c:v>#N/A</c:v>
                </c:pt>
                <c:pt idx="180">
                  <c:v>#N/A</c:v>
                </c:pt>
                <c:pt idx="181">
                  <c:v>#N/A</c:v>
                </c:pt>
                <c:pt idx="182">
                  <c:v>#N/A</c:v>
                </c:pt>
                <c:pt idx="183">
                  <c:v>#N/A</c:v>
                </c:pt>
                <c:pt idx="184">
                  <c:v>#N/A</c:v>
                </c:pt>
                <c:pt idx="185">
                  <c:v>#N/A</c:v>
                </c:pt>
                <c:pt idx="186">
                  <c:v>#N/A</c:v>
                </c:pt>
                <c:pt idx="187">
                  <c:v>#N/A</c:v>
                </c:pt>
                <c:pt idx="188">
                  <c:v>12.999999999999948</c:v>
                </c:pt>
                <c:pt idx="189">
                  <c:v>#N/A</c:v>
                </c:pt>
                <c:pt idx="190">
                  <c:v>#N/A</c:v>
                </c:pt>
                <c:pt idx="191">
                  <c:v>#N/A</c:v>
                </c:pt>
                <c:pt idx="192">
                  <c:v>#N/A</c:v>
                </c:pt>
                <c:pt idx="193">
                  <c:v>#N/A</c:v>
                </c:pt>
                <c:pt idx="194">
                  <c:v>#N/A</c:v>
                </c:pt>
                <c:pt idx="195">
                  <c:v>#N/A</c:v>
                </c:pt>
                <c:pt idx="196">
                  <c:v>#N/A</c:v>
                </c:pt>
                <c:pt idx="197">
                  <c:v>#N/A</c:v>
                </c:pt>
                <c:pt idx="198">
                  <c:v>13.999999999999945</c:v>
                </c:pt>
                <c:pt idx="199">
                  <c:v>#N/A</c:v>
                </c:pt>
                <c:pt idx="200">
                  <c:v>#N/A</c:v>
                </c:pt>
                <c:pt idx="201">
                  <c:v>#N/A</c:v>
                </c:pt>
                <c:pt idx="202">
                  <c:v>#N/A</c:v>
                </c:pt>
                <c:pt idx="203">
                  <c:v>#N/A</c:v>
                </c:pt>
                <c:pt idx="204">
                  <c:v>#N/A</c:v>
                </c:pt>
                <c:pt idx="205">
                  <c:v>#N/A</c:v>
                </c:pt>
                <c:pt idx="206">
                  <c:v>#N/A</c:v>
                </c:pt>
                <c:pt idx="207">
                  <c:v>#N/A</c:v>
                </c:pt>
                <c:pt idx="208">
                  <c:v>14.999999999999941</c:v>
                </c:pt>
                <c:pt idx="209">
                  <c:v>#N/A</c:v>
                </c:pt>
                <c:pt idx="210">
                  <c:v>#N/A</c:v>
                </c:pt>
                <c:pt idx="211">
                  <c:v>#N/A</c:v>
                </c:pt>
                <c:pt idx="212">
                  <c:v>#N/A</c:v>
                </c:pt>
                <c:pt idx="213">
                  <c:v>#N/A</c:v>
                </c:pt>
                <c:pt idx="214">
                  <c:v>#N/A</c:v>
                </c:pt>
                <c:pt idx="215">
                  <c:v>#N/A</c:v>
                </c:pt>
                <c:pt idx="216">
                  <c:v>#N/A</c:v>
                </c:pt>
                <c:pt idx="217">
                  <c:v>#N/A</c:v>
                </c:pt>
                <c:pt idx="218">
                  <c:v>15.999999999999938</c:v>
                </c:pt>
                <c:pt idx="219">
                  <c:v>#N/A</c:v>
                </c:pt>
                <c:pt idx="220">
                  <c:v>#N/A</c:v>
                </c:pt>
                <c:pt idx="221">
                  <c:v>#N/A</c:v>
                </c:pt>
                <c:pt idx="222">
                  <c:v>#N/A</c:v>
                </c:pt>
                <c:pt idx="223">
                  <c:v>#N/A</c:v>
                </c:pt>
                <c:pt idx="224">
                  <c:v>#N/A</c:v>
                </c:pt>
                <c:pt idx="225">
                  <c:v>#N/A</c:v>
                </c:pt>
                <c:pt idx="226">
                  <c:v>#N/A</c:v>
                </c:pt>
                <c:pt idx="227">
                  <c:v>#N/A</c:v>
                </c:pt>
                <c:pt idx="228">
                  <c:v>16.99999999999995</c:v>
                </c:pt>
                <c:pt idx="229">
                  <c:v>#N/A</c:v>
                </c:pt>
                <c:pt idx="230">
                  <c:v>#N/A</c:v>
                </c:pt>
                <c:pt idx="231">
                  <c:v>#N/A</c:v>
                </c:pt>
                <c:pt idx="232">
                  <c:v>#N/A</c:v>
                </c:pt>
                <c:pt idx="233">
                  <c:v>#N/A</c:v>
                </c:pt>
                <c:pt idx="234">
                  <c:v>#N/A</c:v>
                </c:pt>
                <c:pt idx="235">
                  <c:v>#N/A</c:v>
                </c:pt>
                <c:pt idx="236">
                  <c:v>#N/A</c:v>
                </c:pt>
                <c:pt idx="237">
                  <c:v>#N/A</c:v>
                </c:pt>
                <c:pt idx="238">
                  <c:v>17.999999999999964</c:v>
                </c:pt>
                <c:pt idx="239">
                  <c:v>#N/A</c:v>
                </c:pt>
                <c:pt idx="240">
                  <c:v>#N/A</c:v>
                </c:pt>
                <c:pt idx="241">
                  <c:v>#N/A</c:v>
                </c:pt>
                <c:pt idx="242">
                  <c:v>#N/A</c:v>
                </c:pt>
                <c:pt idx="243">
                  <c:v>#N/A</c:v>
                </c:pt>
                <c:pt idx="244">
                  <c:v>#N/A</c:v>
                </c:pt>
                <c:pt idx="245">
                  <c:v>#N/A</c:v>
                </c:pt>
                <c:pt idx="246">
                  <c:v>#N/A</c:v>
                </c:pt>
                <c:pt idx="247">
                  <c:v>#N/A</c:v>
                </c:pt>
                <c:pt idx="248">
                  <c:v>18.999999999999979</c:v>
                </c:pt>
                <c:pt idx="249">
                  <c:v>#N/A</c:v>
                </c:pt>
                <c:pt idx="250">
                  <c:v>#N/A</c:v>
                </c:pt>
                <c:pt idx="251">
                  <c:v>#N/A</c:v>
                </c:pt>
                <c:pt idx="252">
                  <c:v>#N/A</c:v>
                </c:pt>
                <c:pt idx="253">
                  <c:v>#N/A</c:v>
                </c:pt>
                <c:pt idx="254">
                  <c:v>#N/A</c:v>
                </c:pt>
                <c:pt idx="255">
                  <c:v>#N/A</c:v>
                </c:pt>
                <c:pt idx="256">
                  <c:v>#N/A</c:v>
                </c:pt>
                <c:pt idx="257">
                  <c:v>#N/A</c:v>
                </c:pt>
                <c:pt idx="258">
                  <c:v>19.999999999999993</c:v>
                </c:pt>
                <c:pt idx="259">
                  <c:v>#N/A</c:v>
                </c:pt>
                <c:pt idx="260">
                  <c:v>#N/A</c:v>
                </c:pt>
                <c:pt idx="261">
                  <c:v>#N/A</c:v>
                </c:pt>
                <c:pt idx="262">
                  <c:v>#N/A</c:v>
                </c:pt>
                <c:pt idx="263">
                  <c:v>#N/A</c:v>
                </c:pt>
                <c:pt idx="264">
                  <c:v>#N/A</c:v>
                </c:pt>
                <c:pt idx="265">
                  <c:v>#N/A</c:v>
                </c:pt>
                <c:pt idx="266">
                  <c:v>#N/A</c:v>
                </c:pt>
                <c:pt idx="267">
                  <c:v>#N/A</c:v>
                </c:pt>
                <c:pt idx="268">
                  <c:v>21.000000000000007</c:v>
                </c:pt>
                <c:pt idx="269">
                  <c:v>#N/A</c:v>
                </c:pt>
                <c:pt idx="270">
                  <c:v>#N/A</c:v>
                </c:pt>
                <c:pt idx="271">
                  <c:v>#N/A</c:v>
                </c:pt>
                <c:pt idx="272">
                  <c:v>#N/A</c:v>
                </c:pt>
                <c:pt idx="273">
                  <c:v>#N/A</c:v>
                </c:pt>
                <c:pt idx="274">
                  <c:v>#N/A</c:v>
                </c:pt>
                <c:pt idx="275">
                  <c:v>#N/A</c:v>
                </c:pt>
                <c:pt idx="276">
                  <c:v>#N/A</c:v>
                </c:pt>
                <c:pt idx="277">
                  <c:v>#N/A</c:v>
                </c:pt>
                <c:pt idx="278">
                  <c:v>22.000000000000021</c:v>
                </c:pt>
                <c:pt idx="279">
                  <c:v>#N/A</c:v>
                </c:pt>
                <c:pt idx="280">
                  <c:v>#N/A</c:v>
                </c:pt>
                <c:pt idx="281">
                  <c:v>#N/A</c:v>
                </c:pt>
                <c:pt idx="282">
                  <c:v>#N/A</c:v>
                </c:pt>
                <c:pt idx="283">
                  <c:v>#N/A</c:v>
                </c:pt>
                <c:pt idx="284">
                  <c:v>#N/A</c:v>
                </c:pt>
                <c:pt idx="285">
                  <c:v>#N/A</c:v>
                </c:pt>
                <c:pt idx="286">
                  <c:v>#N/A</c:v>
                </c:pt>
                <c:pt idx="287">
                  <c:v>#N/A</c:v>
                </c:pt>
                <c:pt idx="288">
                  <c:v>23.000000000000036</c:v>
                </c:pt>
                <c:pt idx="289">
                  <c:v>#N/A</c:v>
                </c:pt>
                <c:pt idx="290">
                  <c:v>#N/A</c:v>
                </c:pt>
                <c:pt idx="291">
                  <c:v>#N/A</c:v>
                </c:pt>
                <c:pt idx="292">
                  <c:v>#N/A</c:v>
                </c:pt>
                <c:pt idx="293">
                  <c:v>#N/A</c:v>
                </c:pt>
                <c:pt idx="294">
                  <c:v>#N/A</c:v>
                </c:pt>
                <c:pt idx="295">
                  <c:v>#N/A</c:v>
                </c:pt>
                <c:pt idx="296">
                  <c:v>#N/A</c:v>
                </c:pt>
                <c:pt idx="297">
                  <c:v>#N/A</c:v>
                </c:pt>
                <c:pt idx="298">
                  <c:v>24.00000000000005</c:v>
                </c:pt>
                <c:pt idx="299">
                  <c:v>#N/A</c:v>
                </c:pt>
                <c:pt idx="300">
                  <c:v>#N/A</c:v>
                </c:pt>
                <c:pt idx="301">
                  <c:v>#N/A</c:v>
                </c:pt>
                <c:pt idx="302">
                  <c:v>#N/A</c:v>
                </c:pt>
                <c:pt idx="303">
                  <c:v>#N/A</c:v>
                </c:pt>
                <c:pt idx="304">
                  <c:v>#N/A</c:v>
                </c:pt>
                <c:pt idx="305">
                  <c:v>#N/A</c:v>
                </c:pt>
                <c:pt idx="306">
                  <c:v>#N/A</c:v>
                </c:pt>
                <c:pt idx="307">
                  <c:v>#N/A</c:v>
                </c:pt>
                <c:pt idx="308">
                  <c:v>25.000000000000064</c:v>
                </c:pt>
                <c:pt idx="309">
                  <c:v>#N/A</c:v>
                </c:pt>
                <c:pt idx="310">
                  <c:v>#N/A</c:v>
                </c:pt>
                <c:pt idx="311">
                  <c:v>#N/A</c:v>
                </c:pt>
                <c:pt idx="312">
                  <c:v>#N/A</c:v>
                </c:pt>
                <c:pt idx="313">
                  <c:v>#N/A</c:v>
                </c:pt>
                <c:pt idx="314">
                  <c:v>#N/A</c:v>
                </c:pt>
                <c:pt idx="315">
                  <c:v>#N/A</c:v>
                </c:pt>
                <c:pt idx="316">
                  <c:v>#N/A</c:v>
                </c:pt>
                <c:pt idx="317">
                  <c:v>#N/A</c:v>
                </c:pt>
                <c:pt idx="318">
                  <c:v>26.000000000000078</c:v>
                </c:pt>
                <c:pt idx="319">
                  <c:v>#N/A</c:v>
                </c:pt>
                <c:pt idx="320">
                  <c:v>#N/A</c:v>
                </c:pt>
                <c:pt idx="321">
                  <c:v>#N/A</c:v>
                </c:pt>
                <c:pt idx="322">
                  <c:v>#N/A</c:v>
                </c:pt>
                <c:pt idx="323">
                  <c:v>#N/A</c:v>
                </c:pt>
                <c:pt idx="324">
                  <c:v>#N/A</c:v>
                </c:pt>
                <c:pt idx="325">
                  <c:v>#N/A</c:v>
                </c:pt>
                <c:pt idx="326">
                  <c:v>#N/A</c:v>
                </c:pt>
                <c:pt idx="327">
                  <c:v>#N/A</c:v>
                </c:pt>
                <c:pt idx="328">
                  <c:v>27.000000000000092</c:v>
                </c:pt>
                <c:pt idx="329">
                  <c:v>#N/A</c:v>
                </c:pt>
                <c:pt idx="330">
                  <c:v>#N/A</c:v>
                </c:pt>
                <c:pt idx="331">
                  <c:v>#N/A</c:v>
                </c:pt>
                <c:pt idx="332">
                  <c:v>#N/A</c:v>
                </c:pt>
                <c:pt idx="333">
                  <c:v>#N/A</c:v>
                </c:pt>
                <c:pt idx="334">
                  <c:v>#N/A</c:v>
                </c:pt>
                <c:pt idx="335">
                  <c:v>#N/A</c:v>
                </c:pt>
                <c:pt idx="336">
                  <c:v>#N/A</c:v>
                </c:pt>
                <c:pt idx="337">
                  <c:v>#N/A</c:v>
                </c:pt>
                <c:pt idx="338">
                  <c:v>28.000000000000107</c:v>
                </c:pt>
                <c:pt idx="339">
                  <c:v>#N/A</c:v>
                </c:pt>
                <c:pt idx="340">
                  <c:v>#N/A</c:v>
                </c:pt>
                <c:pt idx="341">
                  <c:v>#N/A</c:v>
                </c:pt>
                <c:pt idx="342">
                  <c:v>#N/A</c:v>
                </c:pt>
                <c:pt idx="343">
                  <c:v>#N/A</c:v>
                </c:pt>
                <c:pt idx="344">
                  <c:v>#N/A</c:v>
                </c:pt>
                <c:pt idx="345">
                  <c:v>#N/A</c:v>
                </c:pt>
                <c:pt idx="346">
                  <c:v>#N/A</c:v>
                </c:pt>
                <c:pt idx="347">
                  <c:v>#N/A</c:v>
                </c:pt>
                <c:pt idx="348">
                  <c:v>29.000000000000121</c:v>
                </c:pt>
                <c:pt idx="349">
                  <c:v>#N/A</c:v>
                </c:pt>
                <c:pt idx="350">
                  <c:v>#N/A</c:v>
                </c:pt>
                <c:pt idx="351">
                  <c:v>#N/A</c:v>
                </c:pt>
                <c:pt idx="352">
                  <c:v>#N/A</c:v>
                </c:pt>
                <c:pt idx="353">
                  <c:v>#N/A</c:v>
                </c:pt>
                <c:pt idx="354">
                  <c:v>#N/A</c:v>
                </c:pt>
                <c:pt idx="355">
                  <c:v>#N/A</c:v>
                </c:pt>
                <c:pt idx="356">
                  <c:v>#N/A</c:v>
                </c:pt>
                <c:pt idx="357">
                  <c:v>#N/A</c:v>
                </c:pt>
                <c:pt idx="358">
                  <c:v>30.000000000000135</c:v>
                </c:pt>
                <c:pt idx="359">
                  <c:v>#N/A</c:v>
                </c:pt>
                <c:pt idx="360">
                  <c:v>#N/A</c:v>
                </c:pt>
                <c:pt idx="361">
                  <c:v>#N/A</c:v>
                </c:pt>
                <c:pt idx="362">
                  <c:v>#N/A</c:v>
                </c:pt>
                <c:pt idx="363">
                  <c:v>#N/A</c:v>
                </c:pt>
                <c:pt idx="364">
                  <c:v>#N/A</c:v>
                </c:pt>
                <c:pt idx="365">
                  <c:v>#N/A</c:v>
                </c:pt>
                <c:pt idx="366">
                  <c:v>#N/A</c:v>
                </c:pt>
                <c:pt idx="367">
                  <c:v>#N/A</c:v>
                </c:pt>
                <c:pt idx="368">
                  <c:v>31.000000000000149</c:v>
                </c:pt>
                <c:pt idx="369">
                  <c:v>#N/A</c:v>
                </c:pt>
                <c:pt idx="370">
                  <c:v>#N/A</c:v>
                </c:pt>
                <c:pt idx="371">
                  <c:v>#N/A</c:v>
                </c:pt>
                <c:pt idx="372">
                  <c:v>#N/A</c:v>
                </c:pt>
                <c:pt idx="373">
                  <c:v>#N/A</c:v>
                </c:pt>
                <c:pt idx="374">
                  <c:v>#N/A</c:v>
                </c:pt>
                <c:pt idx="375">
                  <c:v>#N/A</c:v>
                </c:pt>
                <c:pt idx="376">
                  <c:v>#N/A</c:v>
                </c:pt>
                <c:pt idx="377">
                  <c:v>#N/A</c:v>
                </c:pt>
                <c:pt idx="378">
                  <c:v>32.000000000000163</c:v>
                </c:pt>
                <c:pt idx="379">
                  <c:v>#N/A</c:v>
                </c:pt>
                <c:pt idx="380">
                  <c:v>#N/A</c:v>
                </c:pt>
                <c:pt idx="381">
                  <c:v>#N/A</c:v>
                </c:pt>
                <c:pt idx="382">
                  <c:v>#N/A</c:v>
                </c:pt>
                <c:pt idx="383">
                  <c:v>#N/A</c:v>
                </c:pt>
                <c:pt idx="384">
                  <c:v>#N/A</c:v>
                </c:pt>
                <c:pt idx="385">
                  <c:v>#N/A</c:v>
                </c:pt>
                <c:pt idx="386">
                  <c:v>#N/A</c:v>
                </c:pt>
                <c:pt idx="387">
                  <c:v>#N/A</c:v>
                </c:pt>
                <c:pt idx="388">
                  <c:v>33.000000000000178</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498.89473995500487</c:v>
                </c:pt>
                <c:pt idx="2">
                  <c:v>500.61673563299428</c:v>
                </c:pt>
                <c:pt idx="3">
                  <c:v>502.33538054196924</c:v>
                </c:pt>
                <c:pt idx="4">
                  <c:v>504.0506842711784</c:v>
                </c:pt>
                <c:pt idx="5">
                  <c:v>505.76265636117512</c:v>
                </c:pt>
                <c:pt idx="6">
                  <c:v>507.47130630414694</c:v>
                </c:pt>
                <c:pt idx="7">
                  <c:v>509.17664354424198</c:v>
                </c:pt>
                <c:pt idx="8">
                  <c:v>510.87867747789289</c:v>
                </c:pt>
                <c:pt idx="9">
                  <c:v>512.57741745413773</c:v>
                </c:pt>
                <c:pt idx="10">
                  <c:v>514.27287277493826</c:v>
                </c:pt>
                <c:pt idx="11">
                  <c:v>515.96505267987936</c:v>
                </c:pt>
                <c:pt idx="12">
                  <c:v>517.65396633127739</c:v>
                </c:pt>
                <c:pt idx="13">
                  <c:v>519.33962283092615</c:v>
                </c:pt>
                <c:pt idx="14">
                  <c:v>521.02203123641596</c:v>
                </c:pt>
                <c:pt idx="15">
                  <c:v>522.70120056141604</c:v>
                </c:pt>
                <c:pt idx="16">
                  <c:v>524.37713977595467</c:v>
                </c:pt>
                <c:pt idx="17">
                  <c:v>526.04985780669654</c:v>
                </c:pt>
                <c:pt idx="18">
                  <c:v>527.71936353721833</c:v>
                </c:pt>
                <c:pt idx="19">
                  <c:v>529.38566580828206</c:v>
                </c:pt>
                <c:pt idx="20">
                  <c:v>531.04877341810595</c:v>
                </c:pt>
                <c:pt idx="21">
                  <c:v>532.70869513044704</c:v>
                </c:pt>
                <c:pt idx="22">
                  <c:v>534.36543968248247</c:v>
                </c:pt>
                <c:pt idx="23">
                  <c:v>536.01901577686658</c:v>
                </c:pt>
                <c:pt idx="24">
                  <c:v>537.6694320739889</c:v>
                </c:pt>
                <c:pt idx="25">
                  <c:v>539.31669719224601</c:v>
                </c:pt>
                <c:pt idx="26">
                  <c:v>540.96081970831017</c:v>
                </c:pt>
                <c:pt idx="27">
                  <c:v>542.6018081573967</c:v>
                </c:pt>
                <c:pt idx="28">
                  <c:v>544.23967103352857</c:v>
                </c:pt>
                <c:pt idx="29">
                  <c:v>545.87441678979917</c:v>
                </c:pt>
                <c:pt idx="30">
                  <c:v>547.50605383863285</c:v>
                </c:pt>
                <c:pt idx="31">
                  <c:v>549.13459055204351</c:v>
                </c:pt>
                <c:pt idx="32">
                  <c:v>550.76003526189083</c:v>
                </c:pt>
                <c:pt idx="33">
                  <c:v>552.38239626013478</c:v>
                </c:pt>
                <c:pt idx="34">
                  <c:v>554.00168179908792</c:v>
                </c:pt>
                <c:pt idx="35">
                  <c:v>555.61790009166566</c:v>
                </c:pt>
                <c:pt idx="36">
                  <c:v>557.23105931163479</c:v>
                </c:pt>
                <c:pt idx="37">
                  <c:v>558.84116759385972</c:v>
                </c:pt>
                <c:pt idx="38">
                  <c:v>560.44823303454677</c:v>
                </c:pt>
                <c:pt idx="39">
                  <c:v>562.05226369148681</c:v>
                </c:pt>
                <c:pt idx="40">
                  <c:v>563.6532675842958</c:v>
                </c:pt>
                <c:pt idx="41">
                  <c:v>565.25125269465343</c:v>
                </c:pt>
                <c:pt idx="42">
                  <c:v>566.84622696653992</c:v>
                </c:pt>
                <c:pt idx="43">
                  <c:v>568.43819830647078</c:v>
                </c:pt>
                <c:pt idx="44">
                  <c:v>570.02717458373036</c:v>
                </c:pt>
                <c:pt idx="45">
                  <c:v>571.61316363060246</c:v>
                </c:pt>
                <c:pt idx="46">
                  <c:v>573.19617324260014</c:v>
                </c:pt>
                <c:pt idx="47">
                  <c:v>574.77621117869342</c:v>
                </c:pt>
                <c:pt idx="48">
                  <c:v>576.35328516153493</c:v>
                </c:pt>
                <c:pt idx="49">
                  <c:v>577.92740287768402</c:v>
                </c:pt>
                <c:pt idx="50">
                  <c:v>579.49857197782944</c:v>
                </c:pt>
                <c:pt idx="51">
                  <c:v>581.0668000770097</c:v>
                </c:pt>
                <c:pt idx="52">
                  <c:v>582.63209475483188</c:v>
                </c:pt>
                <c:pt idx="53">
                  <c:v>584.19446355568925</c:v>
                </c:pt>
                <c:pt idx="54">
                  <c:v>585.75391398897648</c:v>
                </c:pt>
                <c:pt idx="55">
                  <c:v>587.3104535293038</c:v>
                </c:pt>
                <c:pt idx="56">
                  <c:v>588.86408961670895</c:v>
                </c:pt>
                <c:pt idx="57">
                  <c:v>590.41482965686805</c:v>
                </c:pt>
                <c:pt idx="58">
                  <c:v>591.96268102130443</c:v>
                </c:pt>
                <c:pt idx="59">
                  <c:v>593.50765104759614</c:v>
                </c:pt>
                <c:pt idx="60">
                  <c:v>595.04974703958158</c:v>
                </c:pt>
                <c:pt idx="61">
                  <c:v>596.58897626756402</c:v>
                </c:pt>
                <c:pt idx="62">
                  <c:v>598.1253459685139</c:v>
                </c:pt>
                <c:pt idx="63">
                  <c:v>599.65886334627021</c:v>
                </c:pt>
                <c:pt idx="64">
                  <c:v>601.18953557173995</c:v>
                </c:pt>
                <c:pt idx="65">
                  <c:v>602.71736978309639</c:v>
                </c:pt>
                <c:pt idx="66">
                  <c:v>604.24237308597537</c:v>
                </c:pt>
                <c:pt idx="67">
                  <c:v>605.76455255367068</c:v>
                </c:pt>
                <c:pt idx="68">
                  <c:v>607.28391522732738</c:v>
                </c:pt>
                <c:pt idx="69">
                  <c:v>608.80046811613408</c:v>
                </c:pt>
                <c:pt idx="70">
                  <c:v>610.31421819751381</c:v>
                </c:pt>
                <c:pt idx="71">
                  <c:v>611.82517241731307</c:v>
                </c:pt>
                <c:pt idx="72">
                  <c:v>613.33333768998966</c:v>
                </c:pt>
                <c:pt idx="73">
                  <c:v>614.83872089879912</c:v>
                </c:pt>
                <c:pt idx="74">
                  <c:v>616.34132889597981</c:v>
                </c:pt>
                <c:pt idx="75">
                  <c:v>617.84116850293663</c:v>
                </c:pt>
                <c:pt idx="76">
                  <c:v>619.33824651042323</c:v>
                </c:pt>
                <c:pt idx="77">
                  <c:v>620.83256967872296</c:v>
                </c:pt>
                <c:pt idx="78">
                  <c:v>622.32414473782819</c:v>
                </c:pt>
                <c:pt idx="79">
                  <c:v>623.81297838761895</c:v>
                </c:pt>
                <c:pt idx="80">
                  <c:v>625.29907729803949</c:v>
                </c:pt>
                <c:pt idx="81">
                  <c:v>626.78244810927413</c:v>
                </c:pt>
                <c:pt idx="82">
                  <c:v>628.26309743192132</c:v>
                </c:pt>
                <c:pt idx="83">
                  <c:v>629.74103184716694</c:v>
                </c:pt>
                <c:pt idx="84">
                  <c:v>631.21625790695578</c:v>
                </c:pt>
                <c:pt idx="85">
                  <c:v>632.68878213416201</c:v>
                </c:pt>
                <c:pt idx="86">
                  <c:v>634.15861102275858</c:v>
                </c:pt>
                <c:pt idx="87">
                  <c:v>635.62575103798508</c:v>
                </c:pt>
                <c:pt idx="88">
                  <c:v>637.09020861651436</c:v>
                </c:pt>
                <c:pt idx="89">
                  <c:v>638.55199016661822</c:v>
                </c:pt>
                <c:pt idx="90">
                  <c:v>640.01110206833164</c:v>
                </c:pt>
                <c:pt idx="91">
                  <c:v>641.46755067361573</c:v>
                </c:pt>
                <c:pt idx="92">
                  <c:v>642.92134230652005</c:v>
                </c:pt>
                <c:pt idx="93">
                  <c:v>644.37248326334293</c:v>
                </c:pt>
                <c:pt idx="94">
                  <c:v>645.82097981279128</c:v>
                </c:pt>
                <c:pt idx="95">
                  <c:v>647.26683819613868</c:v>
                </c:pt>
                <c:pt idx="96">
                  <c:v>648.71006462738308</c:v>
                </c:pt>
                <c:pt idx="97">
                  <c:v>650.15066529340243</c:v>
                </c:pt>
                <c:pt idx="98">
                  <c:v>651.58864635411021</c:v>
                </c:pt>
                <c:pt idx="99">
                  <c:v>653.0240139426088</c:v>
                </c:pt>
                <c:pt idx="100">
                  <c:v>654.45677416534261</c:v>
                </c:pt>
                <c:pt idx="101">
                  <c:v>668.64144217344608</c:v>
                </c:pt>
                <c:pt idx="102">
                  <c:v>682.56927686403913</c:v>
                </c:pt>
                <c:pt idx="103">
                  <c:v>696.2461348425378</c:v>
                </c:pt>
                <c:pt idx="104">
                  <c:v>709.67762521215127</c:v>
                </c:pt>
                <c:pt idx="105">
                  <c:v>722.86912309807519</c:v>
                </c:pt>
                <c:pt idx="106">
                  <c:v>735.82578224646829</c:v>
                </c:pt>
                <c:pt idx="107">
                  <c:v>748.55254677336904</c:v>
                </c:pt>
                <c:pt idx="108">
                  <c:v>761.05416213165472</c:v>
                </c:pt>
                <c:pt idx="109">
                  <c:v>773.33518535783526</c:v>
                </c:pt>
                <c:pt idx="110">
                  <c:v>785.39999465482902</c:v>
                </c:pt>
                <c:pt idx="111">
                  <c:v>797.25279836180323</c:v>
                </c:pt>
                <c:pt idx="112">
                  <c:v>808.89764335761549</c:v>
                </c:pt>
                <c:pt idx="113">
                  <c:v>820.33842294030433</c:v>
                </c:pt>
                <c:pt idx="114">
                  <c:v>831.57888422139479</c:v>
                </c:pt>
                <c:pt idx="115">
                  <c:v>842.62263507046293</c:v>
                </c:pt>
                <c:pt idx="116">
                  <c:v>853.47315064240638</c:v>
                </c:pt>
                <c:pt idx="117">
                  <c:v>864.13377951715574</c:v>
                </c:pt>
                <c:pt idx="118">
                  <c:v>874.60774947910602</c:v>
                </c:pt>
                <c:pt idx="119">
                  <c:v>884.89817296132333</c:v>
                </c:pt>
                <c:pt idx="120">
                  <c:v>895.00805217756124</c:v>
                </c:pt>
                <c:pt idx="121">
                  <c:v>904.94028396328554</c:v>
                </c:pt>
                <c:pt idx="122">
                  <c:v>914.69766434523774</c:v>
                </c:pt>
                <c:pt idx="123">
                  <c:v>924.28289285754556</c:v>
                </c:pt>
                <c:pt idx="124">
                  <c:v>933.69857662100276</c:v>
                </c:pt>
                <c:pt idx="125">
                  <c:v>942.94723420087485</c:v>
                </c:pt>
                <c:pt idx="126">
                  <c:v>952.03129925743076</c:v>
                </c:pt>
                <c:pt idx="127">
                  <c:v>960.95312400234263</c:v>
                </c:pt>
                <c:pt idx="128">
                  <c:v>969.71498247312877</c:v>
                </c:pt>
                <c:pt idx="129">
                  <c:v>978.31907363692471</c:v>
                </c:pt>
                <c:pt idx="130">
                  <c:v>986.76752433405591</c:v>
                </c:pt>
                <c:pt idx="131">
                  <c:v>995.06239207113663</c:v>
                </c:pt>
                <c:pt idx="132">
                  <c:v>1003.2056676727326</c:v>
                </c:pt>
                <c:pt idx="133">
                  <c:v>1011.1992777999935</c:v>
                </c:pt>
                <c:pt idx="134">
                  <c:v>1019.0450873440791</c:v>
                </c:pt>
                <c:pt idx="135">
                  <c:v>1026.7449017016679</c:v>
                </c:pt>
                <c:pt idx="136">
                  <c:v>1034.300468939341</c:v>
                </c:pt>
                <c:pt idx="137">
                  <c:v>1041.7134818531799</c:v>
                </c:pt>
                <c:pt idx="138">
                  <c:v>1048.9855799294935</c:v>
                </c:pt>
                <c:pt idx="139">
                  <c:v>1056.1183512122011</c:v>
                </c:pt>
                <c:pt idx="140">
                  <c:v>1063.11333408204</c:v>
                </c:pt>
                <c:pt idx="141">
                  <c:v>1069.9720189524282</c:v>
                </c:pt>
                <c:pt idx="142">
                  <c:v>1076.6958498865094</c:v>
                </c:pt>
                <c:pt idx="143">
                  <c:v>1083.286226139616</c:v>
                </c:pt>
                <c:pt idx="144">
                  <c:v>1089.7445036311262</c:v>
                </c:pt>
                <c:pt idx="145">
                  <c:v>1096.0719963494412</c:v>
                </c:pt>
                <c:pt idx="146">
                  <c:v>1102.2699776935788</c:v>
                </c:pt>
                <c:pt idx="147">
                  <c:v>1108.3396817546748</c:v>
                </c:pt>
                <c:pt idx="148">
                  <c:v>1114.2823045404768</c:v>
                </c:pt>
                <c:pt idx="149">
                  <c:v>1120.0990051457402</c:v>
                </c:pt>
                <c:pt idx="150">
                  <c:v>1125.7909068712615</c:v>
                </c:pt>
                <c:pt idx="151">
                  <c:v>1131.3590982941273</c:v>
                </c:pt>
                <c:pt idx="152">
                  <c:v>1136.8046342916116</c:v>
                </c:pt>
                <c:pt idx="153">
                  <c:v>1142.1285370210157</c:v>
                </c:pt>
                <c:pt idx="154">
                  <c:v>1147.33179685762</c:v>
                </c:pt>
                <c:pt idx="155">
                  <c:v>1152.4153732927984</c:v>
                </c:pt>
                <c:pt idx="156">
                  <c:v>1157.3801957942403</c:v>
                </c:pt>
                <c:pt idx="157">
                  <c:v>1162.227164630119</c:v>
                </c:pt>
                <c:pt idx="158">
                  <c:v>1166.9571516589592</c:v>
                </c:pt>
                <c:pt idx="159">
                  <c:v>1171.5710010868659</c:v>
                </c:pt>
                <c:pt idx="160">
                  <c:v>1176.0695301937014</c:v>
                </c:pt>
                <c:pt idx="161">
                  <c:v>1180.4535300297264</c:v>
                </c:pt>
                <c:pt idx="162">
                  <c:v>1184.723766084152</c:v>
                </c:pt>
                <c:pt idx="163">
                  <c:v>1188.8809789270008</c:v>
                </c:pt>
                <c:pt idx="164">
                  <c:v>1192.9258848256129</c:v>
                </c:pt>
                <c:pt idx="165">
                  <c:v>1196.859176337098</c:v>
                </c:pt>
                <c:pt idx="166">
                  <c:v>1200.681522877989</c:v>
                </c:pt>
                <c:pt idx="167">
                  <c:v>1204.3935712723287</c:v>
                </c:pt>
                <c:pt idx="168">
                  <c:v>1207.9959462793929</c:v>
                </c:pt>
                <c:pt idx="169">
                  <c:v>1211.4892511022372</c:v>
                </c:pt>
                <c:pt idx="170">
                  <c:v>1214.874067878251</c:v>
                </c:pt>
                <c:pt idx="171">
                  <c:v>1218.1509581528985</c:v>
                </c:pt>
                <c:pt idx="172">
                  <c:v>1221.3204633378393</c:v>
                </c:pt>
                <c:pt idx="173">
                  <c:v>1224.3831051546408</c:v>
                </c:pt>
                <c:pt idx="174">
                  <c:v>1227.3393860653252</c:v>
                </c:pt>
                <c:pt idx="175">
                  <c:v>1230.1897896910411</c:v>
                </c:pt>
                <c:pt idx="176">
                  <c:v>1232.9347812202029</c:v>
                </c:pt>
                <c:pt idx="177">
                  <c:v>1235.5748078075158</c:v>
                </c:pt>
                <c:pt idx="178">
                  <c:v>1238.110298965395</c:v>
                </c:pt>
                <c:pt idx="179">
                  <c:v>1240.5416669493904</c:v>
                </c:pt>
                <c:pt idx="180">
                  <c:v>1242.8693071393577</c:v>
                </c:pt>
                <c:pt idx="181">
                  <c:v>1245.0935984182622</c:v>
                </c:pt>
                <c:pt idx="182">
                  <c:v>1247.2149035506723</c:v>
                </c:pt>
                <c:pt idx="183">
                  <c:v>1249.2335695631889</c:v>
                </c:pt>
                <c:pt idx="184">
                  <c:v>1251.1499281292738</c:v>
                </c:pt>
                <c:pt idx="185">
                  <c:v>1252.964295961172</c:v>
                </c:pt>
                <c:pt idx="186">
                  <c:v>1254.6769752118755</c:v>
                </c:pt>
                <c:pt idx="187">
                  <c:v>1256.2882538903443</c:v>
                </c:pt>
                <c:pt idx="188">
                  <c:v>1257.7984062934572</c:v>
                </c:pt>
                <c:pt idx="189">
                  <c:v>1259.2076934584341</c:v>
                </c:pt>
                <c:pt idx="190">
                  <c:v>1260.5163636396896</c:v>
                </c:pt>
                <c:pt idx="191">
                  <c:v>1261.7246528142634</c:v>
                </c:pt>
                <c:pt idx="192">
                  <c:v>1262.83278522006</c:v>
                </c:pt>
                <c:pt idx="193">
                  <c:v>1263.8409739311187</c:v>
                </c:pt>
                <c:pt idx="194">
                  <c:v>1264.7494214739475</c:v>
                </c:pt>
                <c:pt idx="195">
                  <c:v>1265.5583204885788</c:v>
                </c:pt>
                <c:pt idx="196">
                  <c:v>1266.2678544373764</c:v>
                </c:pt>
                <c:pt idx="197">
                  <c:v>1266.8781983637223</c:v>
                </c:pt>
                <c:pt idx="198">
                  <c:v>1267.3895197015129</c:v>
                </c:pt>
                <c:pt idx="199">
                  <c:v>1267.8019791348931</c:v>
                </c:pt>
                <c:pt idx="200">
                  <c:v>1268.115731505909</c:v>
                </c:pt>
                <c:pt idx="201">
                  <c:v>1268.3309267658137</c:v>
                </c:pt>
                <c:pt idx="202">
                  <c:v>1268.4477109637482</c:v>
                </c:pt>
                <c:pt idx="203">
                  <c:v>1268.4662272645628</c:v>
                </c:pt>
                <c:pt idx="204">
                  <c:v>1268.3866169858175</c:v>
                </c:pt>
                <c:pt idx="205">
                  <c:v>1268.2090206426628</c:v>
                </c:pt>
                <c:pt idx="206">
                  <c:v>1267.9335789884663</c:v>
                </c:pt>
                <c:pt idx="207">
                  <c:v>1267.5604340388347</c:v>
                </c:pt>
                <c:pt idx="208">
                  <c:v>1267.0897300670858</c:v>
                </c:pt>
                <c:pt idx="209">
                  <c:v>1266.5216145602094</c:v>
                </c:pt>
                <c:pt idx="210">
                  <c:v>1265.8562391258442</c:v>
                </c:pt>
                <c:pt idx="211">
                  <c:v>1265.0937603426105</c:v>
                </c:pt>
                <c:pt idx="212">
                  <c:v>1264.2343405481402</c:v>
                </c:pt>
                <c:pt idx="213">
                  <c:v>1263.2781485611724</c:v>
                </c:pt>
                <c:pt idx="214">
                  <c:v>1262.2253603359882</c:v>
                </c:pt>
                <c:pt idx="215">
                  <c:v>1261.0761595491479</c:v>
                </c:pt>
                <c:pt idx="216">
                  <c:v>1259.8307381199156</c:v>
                </c:pt>
                <c:pt idx="217">
                  <c:v>1258.4892966668583</c:v>
                </c:pt>
                <c:pt idx="218">
                  <c:v>1257.0520449039143</c:v>
                </c:pt>
                <c:pt idx="219">
                  <c:v>1255.5192019797635</c:v>
                </c:pt>
                <c:pt idx="220">
                  <c:v>1253.8909967646246</c:v>
                </c:pt>
                <c:pt idx="221">
                  <c:v>1252.1676680887063</c:v>
                </c:pt>
                <c:pt idx="222">
                  <c:v>1250.3494649364982</c:v>
                </c:pt>
                <c:pt idx="223">
                  <c:v>1248.436646600936</c:v>
                </c:pt>
                <c:pt idx="224">
                  <c:v>1246.4294828012457</c:v>
                </c:pt>
                <c:pt idx="225">
                  <c:v>1244.3282537680125</c:v>
                </c:pt>
                <c:pt idx="226">
                  <c:v>1242.1332502987214</c:v>
                </c:pt>
                <c:pt idx="227">
                  <c:v>1239.8447737867316</c:v>
                </c:pt>
                <c:pt idx="228">
                  <c:v>1237.4631362263501</c:v>
                </c:pt>
                <c:pt idx="229">
                  <c:v>1234.9886601964026</c:v>
                </c:pt>
                <c:pt idx="230">
                  <c:v>1232.4216788244451</c:v>
                </c:pt>
                <c:pt idx="231">
                  <c:v>1229.7625357335221</c:v>
                </c:pt>
                <c:pt idx="232">
                  <c:v>1227.0115849731751</c:v>
                </c:pt>
                <c:pt idx="233">
                  <c:v>1224.1691909362087</c:v>
                </c:pt>
                <c:pt idx="234">
                  <c:v>1221.235728262559</c:v>
                </c:pt>
                <c:pt idx="235">
                  <c:v>1218.2115817314618</c:v>
                </c:pt>
                <c:pt idx="236">
                  <c:v>1215.0971461429858</c:v>
                </c:pt>
                <c:pt idx="237">
                  <c:v>1211.8928261898832</c:v>
                </c:pt>
                <c:pt idx="238">
                  <c:v>1208.599036320614</c:v>
                </c:pt>
                <c:pt idx="239">
                  <c:v>1205.2162005943092</c:v>
                </c:pt>
                <c:pt idx="240">
                  <c:v>1201.7447525283656</c:v>
                </c:pt>
                <c:pt idx="241">
                  <c:v>1198.1851349393016</c:v>
                </c:pt>
                <c:pt idx="242">
                  <c:v>1194.537799777441</c:v>
                </c:pt>
                <c:pt idx="243">
                  <c:v>1190.8032079559478</c:v>
                </c:pt>
                <c:pt idx="244">
                  <c:v>1186.9818291746899</c:v>
                </c:pt>
                <c:pt idx="245">
                  <c:v>1183.0741417393715</c:v>
                </c:pt>
                <c:pt idx="246">
                  <c:v>1179.0806323763418</c:v>
                </c:pt>
                <c:pt idx="247">
                  <c:v>1175.0017960434604</c:v>
                </c:pt>
                <c:pt idx="248">
                  <c:v>1170.8381357373721</c:v>
                </c:pt>
                <c:pt idx="249">
                  <c:v>1166.5901622975243</c:v>
                </c:pt>
                <c:pt idx="250">
                  <c:v>1162.2583942072388</c:v>
                </c:pt>
                <c:pt idx="251">
                  <c:v>1157.8433573921336</c:v>
                </c:pt>
                <c:pt idx="252">
                  <c:v>1153.3455850161752</c:v>
                </c:pt>
                <c:pt idx="253">
                  <c:v>1148.765617275626</c:v>
                </c:pt>
                <c:pt idx="254">
                  <c:v>1144.1040011911432</c:v>
                </c:pt>
                <c:pt idx="255">
                  <c:v>1139.3612903982685</c:v>
                </c:pt>
                <c:pt idx="256">
                  <c:v>1134.5380449365446</c:v>
                </c:pt>
                <c:pt idx="257">
                  <c:v>1129.6348310374797</c:v>
                </c:pt>
                <c:pt idx="258">
                  <c:v>1124.6522209115749</c:v>
                </c:pt>
                <c:pt idx="259">
                  <c:v>1119.5907925346203</c:v>
                </c:pt>
                <c:pt idx="260">
                  <c:v>1114.4511294334618</c:v>
                </c:pt>
                <c:pt idx="261">
                  <c:v>1109.2338204714274</c:v>
                </c:pt>
                <c:pt idx="262">
                  <c:v>1103.939459633601</c:v>
                </c:pt>
                <c:pt idx="263">
                  <c:v>1098.5686458121213</c:v>
                </c:pt>
                <c:pt idx="264">
                  <c:v>1093.1219825916812</c:v>
                </c:pt>
                <c:pt idx="265">
                  <c:v>1087.6000780353929</c:v>
                </c:pt>
                <c:pt idx="266">
                  <c:v>1082.0035444711821</c:v>
                </c:pt>
                <c:pt idx="267">
                  <c:v>1076.3329982788675</c:v>
                </c:pt>
                <c:pt idx="268">
                  <c:v>1070.5890596780764</c:v>
                </c:pt>
                <c:pt idx="269">
                  <c:v>1064.7723525171427</c:v>
                </c:pt>
                <c:pt idx="270">
                  <c:v>1058.8835040631282</c:v>
                </c:pt>
                <c:pt idx="271">
                  <c:v>1052.9231447931027</c:v>
                </c:pt>
                <c:pt idx="272">
                  <c:v>1046.8919081868153</c:v>
                </c:pt>
                <c:pt idx="273">
                  <c:v>1040.790430520881</c:v>
                </c:pt>
                <c:pt idx="274">
                  <c:v>1034.6193506646057</c:v>
                </c:pt>
                <c:pt idx="275">
                  <c:v>1028.3793098775652</c:v>
                </c:pt>
                <c:pt idx="276">
                  <c:v>1022.0709516090509</c:v>
                </c:pt>
                <c:pt idx="277">
                  <c:v>1015.6949212994889</c:v>
                </c:pt>
                <c:pt idx="278">
                  <c:v>1009.2518661839351</c:v>
                </c:pt>
                <c:pt idx="279">
                  <c:v>1002.7424350977453</c:v>
                </c:pt>
                <c:pt idx="280">
                  <c:v>996.16727828451269</c:v>
                </c:pt>
                <c:pt idx="281">
                  <c:v>989.52704720636245</c:v>
                </c:pt>
                <c:pt idx="282">
                  <c:v>982.82239435668873</c:v>
                </c:pt>
                <c:pt idx="283">
                  <c:v>976.05397307541273</c:v>
                </c:pt>
                <c:pt idx="284">
                  <c:v>969.22243736683924</c:v>
                </c:pt>
                <c:pt idx="285">
                  <c:v>962.32844172018258</c:v>
                </c:pt>
                <c:pt idx="286">
                  <c:v>955.3726409328292</c:v>
                </c:pt>
                <c:pt idx="287">
                  <c:v>948.35568993640061</c:v>
                </c:pt>
                <c:pt idx="288">
                  <c:v>941.27824362567537</c:v>
                </c:pt>
                <c:pt idx="289">
                  <c:v>934.14095669042479</c:v>
                </c:pt>
                <c:pt idx="290">
                  <c:v>926.94448345021351</c:v>
                </c:pt>
                <c:pt idx="291">
                  <c:v>919.68947769221199</c:v>
                </c:pt>
                <c:pt idx="292">
                  <c:v>912.37659251206389</c:v>
                </c:pt>
                <c:pt idx="293">
                  <c:v>905.00648015784736</c:v>
                </c:pt>
                <c:pt idx="294">
                  <c:v>897.57979187716535</c:v>
                </c:pt>
                <c:pt idx="295">
                  <c:v>890.09717776739774</c:v>
                </c:pt>
                <c:pt idx="296">
                  <c:v>882.55928662914221</c:v>
                </c:pt>
                <c:pt idx="297">
                  <c:v>874.96676582286909</c:v>
                </c:pt>
                <c:pt idx="298">
                  <c:v>867.32026112881124</c:v>
                </c:pt>
                <c:pt idx="299">
                  <c:v>859.6204166101063</c:v>
                </c:pt>
                <c:pt idx="300">
                  <c:v>851.86787447920631</c:v>
                </c:pt>
                <c:pt idx="301">
                  <c:v>844.06327496756501</c:v>
                </c:pt>
                <c:pt idx="302">
                  <c:v>836.20725619861219</c:v>
                </c:pt>
                <c:pt idx="303">
                  <c:v>828.30045406401871</c:v>
                </c:pt>
                <c:pt idx="304">
                  <c:v>820.34350210325556</c:v>
                </c:pt>
                <c:pt idx="305">
                  <c:v>812.33703138644466</c:v>
                </c:pt>
                <c:pt idx="306">
                  <c:v>804.28167040049948</c:v>
                </c:pt>
                <c:pt idx="307">
                  <c:v>796.17804493854749</c:v>
                </c:pt>
                <c:pt idx="308">
                  <c:v>788.02677799262722</c:v>
                </c:pt>
                <c:pt idx="309">
                  <c:v>779.82848964964728</c:v>
                </c:pt>
                <c:pt idx="310">
                  <c:v>771.5837969905939</c:v>
                </c:pt>
                <c:pt idx="311">
                  <c:v>763.29331399297121</c:v>
                </c:pt>
                <c:pt idx="312">
                  <c:v>754.95765143645508</c:v>
                </c:pt>
                <c:pt idx="313">
                  <c:v>746.57741681174093</c:v>
                </c:pt>
                <c:pt idx="314">
                  <c:v>738.15321423256239</c:v>
                </c:pt>
                <c:pt idx="315">
                  <c:v>729.68564435085591</c:v>
                </c:pt>
                <c:pt idx="316">
                  <c:v>721.17530427504585</c:v>
                </c:pt>
                <c:pt idx="317">
                  <c:v>712.62278749142092</c:v>
                </c:pt>
                <c:pt idx="318">
                  <c:v>704.02868378857238</c:v>
                </c:pt>
                <c:pt idx="319">
                  <c:v>695.39357918486269</c:v>
                </c:pt>
                <c:pt idx="320">
                  <c:v>686.71805585889103</c:v>
                </c:pt>
                <c:pt idx="321">
                  <c:v>678.00269208292207</c:v>
                </c:pt>
                <c:pt idx="322">
                  <c:v>669.24806215924059</c:v>
                </c:pt>
                <c:pt idx="323">
                  <c:v>660.45473635939675</c:v>
                </c:pt>
                <c:pt idx="324">
                  <c:v>651.62328086630168</c:v>
                </c:pt>
                <c:pt idx="325">
                  <c:v>642.75425771913581</c:v>
                </c:pt>
                <c:pt idx="326">
                  <c:v>633.84822476102784</c:v>
                </c:pt>
                <c:pt idx="327">
                  <c:v>624.90573558946392</c:v>
                </c:pt>
                <c:pt idx="328">
                  <c:v>615.92733950938418</c:v>
                </c:pt>
                <c:pt idx="329">
                  <c:v>606.91358148892368</c:v>
                </c:pt>
                <c:pt idx="330">
                  <c:v>597.86500211775387</c:v>
                </c:pt>
                <c:pt idx="331">
                  <c:v>588.78213756797959</c:v>
                </c:pt>
                <c:pt idx="332">
                  <c:v>579.66551955754687</c:v>
                </c:pt>
                <c:pt idx="333">
                  <c:v>570.51567531611568</c:v>
                </c:pt>
                <c:pt idx="334">
                  <c:v>561.33312755335135</c:v>
                </c:pt>
                <c:pt idx="335">
                  <c:v>552.11839442958797</c:v>
                </c:pt>
                <c:pt idx="336">
                  <c:v>542.87198952881681</c:v>
                </c:pt>
                <c:pt idx="337">
                  <c:v>533.59442183395277</c:v>
                </c:pt>
                <c:pt idx="338">
                  <c:v>524.28619570433091</c:v>
                </c:pt>
                <c:pt idx="339">
                  <c:v>514.94781085538534</c:v>
                </c:pt>
                <c:pt idx="340">
                  <c:v>505.57976234046356</c:v>
                </c:pt>
                <c:pt idx="341">
                  <c:v>496.18254053472685</c:v>
                </c:pt>
                <c:pt idx="342">
                  <c:v>486.75663112108992</c:v>
                </c:pt>
                <c:pt idx="343">
                  <c:v>477.30251507815149</c:v>
                </c:pt>
                <c:pt idx="344">
                  <c:v>467.82066867006796</c:v>
                </c:pt>
                <c:pt idx="345">
                  <c:v>458.31156343832231</c:v>
                </c:pt>
                <c:pt idx="346">
                  <c:v>448.7756661953407</c:v>
                </c:pt>
                <c:pt idx="347">
                  <c:v>439.2134390199094</c:v>
                </c:pt>
                <c:pt idx="348">
                  <c:v>429.62533925434462</c:v>
                </c:pt>
                <c:pt idx="349">
                  <c:v>420.01181950336871</c:v>
                </c:pt>
                <c:pt idx="350">
                  <c:v>410.37332763464536</c:v>
                </c:pt>
                <c:pt idx="351">
                  <c:v>400.71030678092825</c:v>
                </c:pt>
                <c:pt idx="352">
                  <c:v>391.02319534377659</c:v>
                </c:pt>
                <c:pt idx="353">
                  <c:v>381.31242699879232</c:v>
                </c:pt>
                <c:pt idx="354">
                  <c:v>371.57843070233338</c:v>
                </c:pt>
                <c:pt idx="355">
                  <c:v>361.82163069965884</c:v>
                </c:pt>
                <c:pt idx="356">
                  <c:v>352.04244653446119</c:v>
                </c:pt>
                <c:pt idx="357">
                  <c:v>342.24129305974208</c:v>
                </c:pt>
                <c:pt idx="358">
                  <c:v>332.41858044998838</c:v>
                </c:pt>
                <c:pt idx="359">
                  <c:v>322.57471421460559</c:v>
                </c:pt>
                <c:pt idx="360">
                  <c:v>312.71009521256661</c:v>
                </c:pt>
                <c:pt idx="361">
                  <c:v>302.82511966823398</c:v>
                </c:pt>
                <c:pt idx="362">
                  <c:v>292.92017918831471</c:v>
                </c:pt>
                <c:pt idx="363">
                  <c:v>282.9956607799071</c:v>
                </c:pt>
                <c:pt idx="364">
                  <c:v>273.05194686959982</c:v>
                </c:pt>
                <c:pt idx="365">
                  <c:v>263.08941532358369</c:v>
                </c:pt>
                <c:pt idx="366">
                  <c:v>253.10843946873814</c:v>
                </c:pt>
                <c:pt idx="367">
                  <c:v>243.10938811465346</c:v>
                </c:pt>
                <c:pt idx="368">
                  <c:v>233.09262557655245</c:v>
                </c:pt>
                <c:pt idx="369">
                  <c:v>223.05851169907419</c:v>
                </c:pt>
                <c:pt idx="370">
                  <c:v>213.00740188088406</c:v>
                </c:pt>
                <c:pt idx="371">
                  <c:v>202.93964710007472</c:v>
                </c:pt>
                <c:pt idx="372">
                  <c:v>192.85559394032333</c:v>
                </c:pt>
                <c:pt idx="373">
                  <c:v>182.75558461777101</c:v>
                </c:pt>
                <c:pt idx="374">
                  <c:v>172.6399570085911</c:v>
                </c:pt>
                <c:pt idx="375">
                  <c:v>162.50904467721389</c:v>
                </c:pt>
                <c:pt idx="376">
                  <c:v>152.36317690517544</c:v>
                </c:pt>
                <c:pt idx="377">
                  <c:v>142.2026787205595</c:v>
                </c:pt>
                <c:pt idx="378">
                  <c:v>132.02787092800196</c:v>
                </c:pt>
                <c:pt idx="379">
                  <c:v>121.83907013922753</c:v>
                </c:pt>
                <c:pt idx="380">
                  <c:v>111.63658880408991</c:v>
                </c:pt>
                <c:pt idx="381">
                  <c:v>101.42073524208654</c:v>
                </c:pt>
                <c:pt idx="382">
                  <c:v>91.191813674320144</c:v>
                </c:pt>
                <c:pt idx="383">
                  <c:v>80.950124255879928</c:v>
                </c:pt>
                <c:pt idx="384">
                  <c:v>70.695963108615686</c:v>
                </c:pt>
                <c:pt idx="385">
                  <c:v>60.429622354279118</c:v>
                </c:pt>
                <c:pt idx="386">
                  <c:v>50.15139014800701</c:v>
                </c:pt>
                <c:pt idx="387">
                  <c:v>39.861550712121719</c:v>
                </c:pt>
                <c:pt idx="388">
                  <c:v>29.56038437022503</c:v>
                </c:pt>
                <c:pt idx="389">
                  <c:v>19.24816758156209</c:v>
                </c:pt>
                <c:pt idx="390">
                  <c:v>8.9251729756327176</c:v>
                </c:pt>
                <c:pt idx="391">
                  <c:v>-1.4083306129718967</c:v>
                </c:pt>
                <c:pt idx="392">
                  <c:v>-1.4186693093715237</c:v>
                </c:pt>
                <c:pt idx="393">
                  <c:v>-1.4290080158833274</c:v>
                </c:pt>
                <c:pt idx="394">
                  <c:v>-1.4393467325070486</c:v>
                </c:pt>
                <c:pt idx="395">
                  <c:v>-1.4496854592424282</c:v>
                </c:pt>
                <c:pt idx="396">
                  <c:v>-1.4600241960892069</c:v>
                </c:pt>
                <c:pt idx="397">
                  <c:v>-1.4703629430471257</c:v>
                </c:pt>
                <c:pt idx="398">
                  <c:v>-1.4807017001159255</c:v>
                </c:pt>
                <c:pt idx="399">
                  <c:v>-1.4910404672953472</c:v>
                </c:pt>
                <c:pt idx="400">
                  <c:v>-1.5013792445851317</c:v>
                </c:pt>
                <c:pt idx="401">
                  <c:v>-1.5117180319850199</c:v>
                </c:pt>
                <c:pt idx="402">
                  <c:v>-1.5220568294947525</c:v>
                </c:pt>
                <c:pt idx="403">
                  <c:v>-1.5323956371140706</c:v>
                </c:pt>
                <c:pt idx="404">
                  <c:v>-1.5427344548427151</c:v>
                </c:pt>
                <c:pt idx="405">
                  <c:v>-1.5530732826804268</c:v>
                </c:pt>
                <c:pt idx="406">
                  <c:v>-1.5634121206269467</c:v>
                </c:pt>
                <c:pt idx="407">
                  <c:v>-1.5737509686820157</c:v>
                </c:pt>
                <c:pt idx="408">
                  <c:v>-1.5840898268453747</c:v>
                </c:pt>
                <c:pt idx="409">
                  <c:v>-1.5944286951167648</c:v>
                </c:pt>
                <c:pt idx="410">
                  <c:v>-1.6047675734959266</c:v>
                </c:pt>
                <c:pt idx="411">
                  <c:v>-1.6151064619826012</c:v>
                </c:pt>
                <c:pt idx="412">
                  <c:v>-1.6254453605765298</c:v>
                </c:pt>
                <c:pt idx="413">
                  <c:v>-1.6357842692774529</c:v>
                </c:pt>
                <c:pt idx="414">
                  <c:v>-1.6461231880851117</c:v>
                </c:pt>
                <c:pt idx="415">
                  <c:v>-1.6564621169992471</c:v>
                </c:pt>
                <c:pt idx="416">
                  <c:v>-1.6668010560195998</c:v>
                </c:pt>
                <c:pt idx="417">
                  <c:v>-1.6771400051459111</c:v>
                </c:pt>
                <c:pt idx="418">
                  <c:v>-1.687478964377922</c:v>
                </c:pt>
                <c:pt idx="419">
                  <c:v>-1.6978179337153732</c:v>
                </c:pt>
                <c:pt idx="420">
                  <c:v>-1.7081569131580057</c:v>
                </c:pt>
                <c:pt idx="421">
                  <c:v>-1.7184959027055606</c:v>
                </c:pt>
                <c:pt idx="422">
                  <c:v>-1.7288349023577787</c:v>
                </c:pt>
                <c:pt idx="423">
                  <c:v>-1.7391739121144012</c:v>
                </c:pt>
                <c:pt idx="424">
                  <c:v>-1.749512931975169</c:v>
                </c:pt>
                <c:pt idx="425">
                  <c:v>-1.759851961939823</c:v>
                </c:pt>
                <c:pt idx="426">
                  <c:v>-1.7701910020081042</c:v>
                </c:pt>
                <c:pt idx="427">
                  <c:v>-1.7805300521797536</c:v>
                </c:pt>
                <c:pt idx="428">
                  <c:v>-1.7908691124545122</c:v>
                </c:pt>
                <c:pt idx="429">
                  <c:v>-1.8012081828321209</c:v>
                </c:pt>
                <c:pt idx="430">
                  <c:v>-1.8115472633123209</c:v>
                </c:pt>
                <c:pt idx="431">
                  <c:v>-1.8218863538948531</c:v>
                </c:pt>
                <c:pt idx="432">
                  <c:v>-1.8322254545794585</c:v>
                </c:pt>
                <c:pt idx="433">
                  <c:v>-1.8425645653658782</c:v>
                </c:pt>
                <c:pt idx="434">
                  <c:v>-1.852903686253853</c:v>
                </c:pt>
                <c:pt idx="435">
                  <c:v>-1.8632428172431241</c:v>
                </c:pt>
                <c:pt idx="436">
                  <c:v>-1.8735819583334326</c:v>
                </c:pt>
                <c:pt idx="437">
                  <c:v>-1.8839211095245192</c:v>
                </c:pt>
                <c:pt idx="438">
                  <c:v>-1.8942602708161254</c:v>
                </c:pt>
                <c:pt idx="439">
                  <c:v>-1.9045994422079917</c:v>
                </c:pt>
                <c:pt idx="440">
                  <c:v>-1.9149386236998596</c:v>
                </c:pt>
                <c:pt idx="441">
                  <c:v>-1.9252778152914698</c:v>
                </c:pt>
                <c:pt idx="442">
                  <c:v>-1.9356170169825635</c:v>
                </c:pt>
                <c:pt idx="443">
                  <c:v>-1.9459562287728818</c:v>
                </c:pt>
                <c:pt idx="444">
                  <c:v>-1.9562954506621657</c:v>
                </c:pt>
                <c:pt idx="445">
                  <c:v>-1.9666346826501564</c:v>
                </c:pt>
                <c:pt idx="446">
                  <c:v>-1.9769739247365947</c:v>
                </c:pt>
                <c:pt idx="447">
                  <c:v>-1.9873131769212218</c:v>
                </c:pt>
                <c:pt idx="448">
                  <c:v>-1.9976524392037787</c:v>
                </c:pt>
                <c:pt idx="449">
                  <c:v>-2.0079917115840065</c:v>
                </c:pt>
                <c:pt idx="450">
                  <c:v>-2.0183309940616465</c:v>
                </c:pt>
                <c:pt idx="451">
                  <c:v>-2.0286702866364394</c:v>
                </c:pt>
                <c:pt idx="452">
                  <c:v>-2.0390095893081264</c:v>
                </c:pt>
                <c:pt idx="453">
                  <c:v>-2.0493489020764488</c:v>
                </c:pt>
                <c:pt idx="454">
                  <c:v>-2.0596882249411474</c:v>
                </c:pt>
                <c:pt idx="455">
                  <c:v>-2.0700275579019634</c:v>
                </c:pt>
                <c:pt idx="456">
                  <c:v>-2.0803669009586381</c:v>
                </c:pt>
                <c:pt idx="457">
                  <c:v>-2.0907062541109123</c:v>
                </c:pt>
                <c:pt idx="458">
                  <c:v>-2.101045617358527</c:v>
                </c:pt>
                <c:pt idx="459">
                  <c:v>-2.1113849907012239</c:v>
                </c:pt>
                <c:pt idx="460">
                  <c:v>-2.1217243741387435</c:v>
                </c:pt>
                <c:pt idx="461">
                  <c:v>-2.1320637676708269</c:v>
                </c:pt>
                <c:pt idx="462">
                  <c:v>-2.1424031712972158</c:v>
                </c:pt>
                <c:pt idx="463">
                  <c:v>-2.1527425850176507</c:v>
                </c:pt>
                <c:pt idx="464">
                  <c:v>-2.1630820088318732</c:v>
                </c:pt>
                <c:pt idx="465">
                  <c:v>-2.1734214427396243</c:v>
                </c:pt>
                <c:pt idx="466">
                  <c:v>-2.1837608867406448</c:v>
                </c:pt>
                <c:pt idx="467">
                  <c:v>-2.1941003408346762</c:v>
                </c:pt>
                <c:pt idx="468">
                  <c:v>-2.2044398050214595</c:v>
                </c:pt>
                <c:pt idx="469">
                  <c:v>-2.2147792793007359</c:v>
                </c:pt>
                <c:pt idx="470">
                  <c:v>-2.2251187636722465</c:v>
                </c:pt>
                <c:pt idx="471">
                  <c:v>-2.2354582581357327</c:v>
                </c:pt>
                <c:pt idx="472">
                  <c:v>-2.2457977626909353</c:v>
                </c:pt>
                <c:pt idx="473">
                  <c:v>-2.2561372773375958</c:v>
                </c:pt>
                <c:pt idx="474">
                  <c:v>-2.2664768020754549</c:v>
                </c:pt>
                <c:pt idx="475">
                  <c:v>-2.276816336904254</c:v>
                </c:pt>
                <c:pt idx="476">
                  <c:v>-2.2871558818237343</c:v>
                </c:pt>
                <c:pt idx="477">
                  <c:v>-2.2974954368336369</c:v>
                </c:pt>
                <c:pt idx="478">
                  <c:v>-2.3078350019337033</c:v>
                </c:pt>
                <c:pt idx="479">
                  <c:v>-2.3181745771236741</c:v>
                </c:pt>
                <c:pt idx="480">
                  <c:v>-2.328514162403291</c:v>
                </c:pt>
                <c:pt idx="481">
                  <c:v>-2.338853757772295</c:v>
                </c:pt>
                <c:pt idx="482">
                  <c:v>-2.3491933632304272</c:v>
                </c:pt>
                <c:pt idx="483">
                  <c:v>-2.3595329787774291</c:v>
                </c:pt>
                <c:pt idx="484">
                  <c:v>-2.3698726044130414</c:v>
                </c:pt>
                <c:pt idx="485">
                  <c:v>-2.3802122401370056</c:v>
                </c:pt>
                <c:pt idx="486">
                  <c:v>-2.3905518859490629</c:v>
                </c:pt>
                <c:pt idx="487">
                  <c:v>-2.4008915418489547</c:v>
                </c:pt>
                <c:pt idx="488">
                  <c:v>-2.4112312078364218</c:v>
                </c:pt>
                <c:pt idx="489">
                  <c:v>-2.4215708839112056</c:v>
                </c:pt>
                <c:pt idx="490">
                  <c:v>-2.4319105700730472</c:v>
                </c:pt>
                <c:pt idx="491">
                  <c:v>-2.4422502663216883</c:v>
                </c:pt>
                <c:pt idx="492">
                  <c:v>-2.4525899726568694</c:v>
                </c:pt>
                <c:pt idx="493">
                  <c:v>-2.4629296890783321</c:v>
                </c:pt>
                <c:pt idx="494">
                  <c:v>-2.4732694155858179</c:v>
                </c:pt>
                <c:pt idx="495">
                  <c:v>-2.483609152179068</c:v>
                </c:pt>
                <c:pt idx="496">
                  <c:v>-2.4939488988578233</c:v>
                </c:pt>
                <c:pt idx="497">
                  <c:v>-2.5042886556218251</c:v>
                </c:pt>
                <c:pt idx="498">
                  <c:v>-2.5146284224708149</c:v>
                </c:pt>
                <c:pt idx="499">
                  <c:v>-2.5249681994045337</c:v>
                </c:pt>
                <c:pt idx="500">
                  <c:v>-2.5353079864227226</c:v>
                </c:pt>
                <c:pt idx="501">
                  <c:v>-2.5456477835251232</c:v>
                </c:pt>
                <c:pt idx="502">
                  <c:v>-2.5559875907114766</c:v>
                </c:pt>
                <c:pt idx="503">
                  <c:v>-2.5663274079815244</c:v>
                </c:pt>
                <c:pt idx="504">
                  <c:v>-2.5766672353350071</c:v>
                </c:pt>
                <c:pt idx="505">
                  <c:v>-2.5870070727716667</c:v>
                </c:pt>
                <c:pt idx="506">
                  <c:v>-2.5973469202912445</c:v>
                </c:pt>
                <c:pt idx="507">
                  <c:v>-2.6076867778934814</c:v>
                </c:pt>
                <c:pt idx="508">
                  <c:v>-2.6180266455781185</c:v>
                </c:pt>
                <c:pt idx="509">
                  <c:v>-2.6283665233448974</c:v>
                </c:pt>
                <c:pt idx="510">
                  <c:v>-2.6387064111935596</c:v>
                </c:pt>
                <c:pt idx="511">
                  <c:v>-2.6490463091238463</c:v>
                </c:pt>
                <c:pt idx="512">
                  <c:v>-2.6593862171354985</c:v>
                </c:pt>
                <c:pt idx="513">
                  <c:v>-2.6697261352282577</c:v>
                </c:pt>
                <c:pt idx="514">
                  <c:v>-2.6800660634018652</c:v>
                </c:pt>
                <c:pt idx="515">
                  <c:v>-2.6904060016560623</c:v>
                </c:pt>
                <c:pt idx="516">
                  <c:v>-2.7007459499905901</c:v>
                </c:pt>
                <c:pt idx="517">
                  <c:v>-2.7110859084051904</c:v>
                </c:pt>
                <c:pt idx="518">
                  <c:v>-2.721425876899604</c:v>
                </c:pt>
                <c:pt idx="519">
                  <c:v>-2.7317658554735726</c:v>
                </c:pt>
                <c:pt idx="520">
                  <c:v>-2.7421058441268378</c:v>
                </c:pt>
                <c:pt idx="521">
                  <c:v>-2.7524458428591401</c:v>
                </c:pt>
                <c:pt idx="522">
                  <c:v>-2.7627858516702215</c:v>
                </c:pt>
                <c:pt idx="523">
                  <c:v>-2.7731258705598232</c:v>
                </c:pt>
                <c:pt idx="524">
                  <c:v>-2.7834658995276862</c:v>
                </c:pt>
                <c:pt idx="525">
                  <c:v>-2.7938059385735521</c:v>
                </c:pt>
                <c:pt idx="526">
                  <c:v>-2.8041459876971624</c:v>
                </c:pt>
                <c:pt idx="527">
                  <c:v>-2.8144860468982582</c:v>
                </c:pt>
                <c:pt idx="528">
                  <c:v>-2.8248261161765811</c:v>
                </c:pt>
                <c:pt idx="529">
                  <c:v>-2.8351661955318725</c:v>
                </c:pt>
                <c:pt idx="530">
                  <c:v>-2.8455062849638737</c:v>
                </c:pt>
                <c:pt idx="531">
                  <c:v>-2.8558463844723256</c:v>
                </c:pt>
                <c:pt idx="532">
                  <c:v>-2.8661864940569703</c:v>
                </c:pt>
                <c:pt idx="533">
                  <c:v>-2.8765266137175485</c:v>
                </c:pt>
                <c:pt idx="534">
                  <c:v>-2.886866743453802</c:v>
                </c:pt>
                <c:pt idx="535">
                  <c:v>-2.897206883265472</c:v>
                </c:pt>
                <c:pt idx="536">
                  <c:v>-2.9075470331523001</c:v>
                </c:pt>
                <c:pt idx="537">
                  <c:v>-2.9178871931140278</c:v>
                </c:pt>
                <c:pt idx="538">
                  <c:v>-2.9282273631503961</c:v>
                </c:pt>
                <c:pt idx="539">
                  <c:v>-2.9385675432611467</c:v>
                </c:pt>
                <c:pt idx="540">
                  <c:v>-2.9489077334460205</c:v>
                </c:pt>
                <c:pt idx="541">
                  <c:v>-2.9592479337047592</c:v>
                </c:pt>
                <c:pt idx="542">
                  <c:v>-2.9695881440371044</c:v>
                </c:pt>
                <c:pt idx="543">
                  <c:v>-2.9799283644427974</c:v>
                </c:pt>
                <c:pt idx="544">
                  <c:v>-2.9902685949215795</c:v>
                </c:pt>
                <c:pt idx="545">
                  <c:v>-3.0006088354731926</c:v>
                </c:pt>
                <c:pt idx="546">
                  <c:v>-3.0109490860973773</c:v>
                </c:pt>
                <c:pt idx="547">
                  <c:v>-3.0212893467938757</c:v>
                </c:pt>
                <c:pt idx="548">
                  <c:v>-3.0316296175624289</c:v>
                </c:pt>
                <c:pt idx="549">
                  <c:v>-3.0419698984027788</c:v>
                </c:pt>
                <c:pt idx="550">
                  <c:v>-3.052310189314666</c:v>
                </c:pt>
                <c:pt idx="551">
                  <c:v>-3.0626504902978327</c:v>
                </c:pt>
                <c:pt idx="552">
                  <c:v>-3.0729908013520202</c:v>
                </c:pt>
                <c:pt idx="553">
                  <c:v>-3.0833311224769697</c:v>
                </c:pt>
                <c:pt idx="554">
                  <c:v>-3.0936714536724228</c:v>
                </c:pt>
                <c:pt idx="555">
                  <c:v>-3.104011794938121</c:v>
                </c:pt>
                <c:pt idx="556">
                  <c:v>-3.1143521462738053</c:v>
                </c:pt>
                <c:pt idx="557">
                  <c:v>-3.1246925076792178</c:v>
                </c:pt>
                <c:pt idx="558">
                  <c:v>-3.1350328791540996</c:v>
                </c:pt>
                <c:pt idx="559">
                  <c:v>-3.1453732606981926</c:v>
                </c:pt>
                <c:pt idx="560">
                  <c:v>-3.1557136523112379</c:v>
                </c:pt>
                <c:pt idx="561">
                  <c:v>-3.1660540539929771</c:v>
                </c:pt>
                <c:pt idx="562">
                  <c:v>-3.1763944657431513</c:v>
                </c:pt>
                <c:pt idx="563">
                  <c:v>-3.1867348875615025</c:v>
                </c:pt>
                <c:pt idx="564">
                  <c:v>-3.1970753194477721</c:v>
                </c:pt>
                <c:pt idx="565">
                  <c:v>-3.2074157614017014</c:v>
                </c:pt>
                <c:pt idx="566">
                  <c:v>-3.2177562134230318</c:v>
                </c:pt>
                <c:pt idx="567">
                  <c:v>-3.2280966755115053</c:v>
                </c:pt>
                <c:pt idx="568">
                  <c:v>-3.238437147666863</c:v>
                </c:pt>
                <c:pt idx="569">
                  <c:v>-3.2487776298888464</c:v>
                </c:pt>
                <c:pt idx="570">
                  <c:v>-3.2591181221771972</c:v>
                </c:pt>
                <c:pt idx="571">
                  <c:v>-3.2694586245316568</c:v>
                </c:pt>
                <c:pt idx="572">
                  <c:v>-3.2797991369519668</c:v>
                </c:pt>
                <c:pt idx="573">
                  <c:v>-3.2901396594378687</c:v>
                </c:pt>
                <c:pt idx="574">
                  <c:v>-3.300480191989104</c:v>
                </c:pt>
                <c:pt idx="575">
                  <c:v>-3.3108207346054139</c:v>
                </c:pt>
                <c:pt idx="576">
                  <c:v>-3.3211612872865404</c:v>
                </c:pt>
                <c:pt idx="577">
                  <c:v>-3.3315018500322249</c:v>
                </c:pt>
                <c:pt idx="578">
                  <c:v>-3.341842422842209</c:v>
                </c:pt>
                <c:pt idx="579">
                  <c:v>-3.3521830057162343</c:v>
                </c:pt>
                <c:pt idx="580">
                  <c:v>-3.3625235986540418</c:v>
                </c:pt>
                <c:pt idx="581">
                  <c:v>-3.3728642016553736</c:v>
                </c:pt>
                <c:pt idx="582">
                  <c:v>-3.3832048147199711</c:v>
                </c:pt>
                <c:pt idx="583">
                  <c:v>-3.393545437847576</c:v>
                </c:pt>
                <c:pt idx="584">
                  <c:v>-3.4038860710379297</c:v>
                </c:pt>
                <c:pt idx="585">
                  <c:v>-3.4142267142907738</c:v>
                </c:pt>
                <c:pt idx="586">
                  <c:v>-3.4245673676058499</c:v>
                </c:pt>
                <c:pt idx="587">
                  <c:v>-3.4349080309828994</c:v>
                </c:pt>
                <c:pt idx="588">
                  <c:v>-3.4452487044216644</c:v>
                </c:pt>
                <c:pt idx="589">
                  <c:v>-3.455589387921886</c:v>
                </c:pt>
                <c:pt idx="590">
                  <c:v>-3.4659300814833061</c:v>
                </c:pt>
                <c:pt idx="591">
                  <c:v>-3.4762707851056658</c:v>
                </c:pt>
                <c:pt idx="592">
                  <c:v>-3.4866114987887071</c:v>
                </c:pt>
                <c:pt idx="593">
                  <c:v>-3.4969522225321716</c:v>
                </c:pt>
                <c:pt idx="594">
                  <c:v>-3.5072929563358008</c:v>
                </c:pt>
                <c:pt idx="595">
                  <c:v>-3.5176337001993363</c:v>
                </c:pt>
                <c:pt idx="596">
                  <c:v>-3.5279744541225195</c:v>
                </c:pt>
                <c:pt idx="597">
                  <c:v>-3.5383152181050921</c:v>
                </c:pt>
                <c:pt idx="598">
                  <c:v>-3.5486559921467959</c:v>
                </c:pt>
                <c:pt idx="599">
                  <c:v>-3.5589967762473722</c:v>
                </c:pt>
                <c:pt idx="600">
                  <c:v>-3.5693375704065629</c:v>
                </c:pt>
                <c:pt idx="601">
                  <c:v>-3.5796783746241094</c:v>
                </c:pt>
                <c:pt idx="602">
                  <c:v>-3.5900191888997539</c:v>
                </c:pt>
                <c:pt idx="603">
                  <c:v>-3.6003600132332374</c:v>
                </c:pt>
                <c:pt idx="604">
                  <c:v>-3.6107008476243019</c:v>
                </c:pt>
                <c:pt idx="605">
                  <c:v>-3.6210416920726889</c:v>
                </c:pt>
                <c:pt idx="606">
                  <c:v>-3.63138254657814</c:v>
                </c:pt>
                <c:pt idx="607">
                  <c:v>-3.6417234111403967</c:v>
                </c:pt>
                <c:pt idx="608">
                  <c:v>-3.6520642857592009</c:v>
                </c:pt>
                <c:pt idx="609">
                  <c:v>-3.6624051704342944</c:v>
                </c:pt>
                <c:pt idx="610">
                  <c:v>-3.6727460651654185</c:v>
                </c:pt>
                <c:pt idx="611">
                  <c:v>-3.6830869699523148</c:v>
                </c:pt>
                <c:pt idx="612">
                  <c:v>-3.6934278847947253</c:v>
                </c:pt>
                <c:pt idx="613">
                  <c:v>-3.7037688096923915</c:v>
                </c:pt>
                <c:pt idx="614">
                  <c:v>-3.7141097446450551</c:v>
                </c:pt>
                <c:pt idx="615">
                  <c:v>-3.7244506896524578</c:v>
                </c:pt>
                <c:pt idx="616">
                  <c:v>-3.7347916447143414</c:v>
                </c:pt>
                <c:pt idx="617">
                  <c:v>-3.7451326098304474</c:v>
                </c:pt>
                <c:pt idx="618">
                  <c:v>-3.7554735850005176</c:v>
                </c:pt>
                <c:pt idx="619">
                  <c:v>-3.7658145702242938</c:v>
                </c:pt>
                <c:pt idx="620">
                  <c:v>-3.7761555655015173</c:v>
                </c:pt>
                <c:pt idx="621">
                  <c:v>-3.7864965708319298</c:v>
                </c:pt>
                <c:pt idx="622">
                  <c:v>-3.7968375862152732</c:v>
                </c:pt>
                <c:pt idx="623">
                  <c:v>-3.8071786116512896</c:v>
                </c:pt>
                <c:pt idx="624">
                  <c:v>-3.8175196471397199</c:v>
                </c:pt>
                <c:pt idx="625">
                  <c:v>-3.8278606926803067</c:v>
                </c:pt>
                <c:pt idx="626">
                  <c:v>-3.838201748272791</c:v>
                </c:pt>
                <c:pt idx="627">
                  <c:v>-3.8485428139169149</c:v>
                </c:pt>
                <c:pt idx="628">
                  <c:v>-3.8588838896124198</c:v>
                </c:pt>
                <c:pt idx="629">
                  <c:v>-3.8692249753590477</c:v>
                </c:pt>
                <c:pt idx="630">
                  <c:v>-3.8795660711565403</c:v>
                </c:pt>
                <c:pt idx="631">
                  <c:v>-3.8899071770046394</c:v>
                </c:pt>
                <c:pt idx="632">
                  <c:v>-3.9002482929030866</c:v>
                </c:pt>
                <c:pt idx="633">
                  <c:v>-3.9105894188516235</c:v>
                </c:pt>
                <c:pt idx="634">
                  <c:v>-3.920930554849992</c:v>
                </c:pt>
                <c:pt idx="635">
                  <c:v>-3.9312717008979337</c:v>
                </c:pt>
                <c:pt idx="636">
                  <c:v>-3.9416128569951905</c:v>
                </c:pt>
                <c:pt idx="637">
                  <c:v>-3.9519540231415045</c:v>
                </c:pt>
                <c:pt idx="638">
                  <c:v>-3.9622951993366167</c:v>
                </c:pt>
                <c:pt idx="639">
                  <c:v>-3.9726363855802695</c:v>
                </c:pt>
                <c:pt idx="640">
                  <c:v>-3.9829775818722046</c:v>
                </c:pt>
                <c:pt idx="641">
                  <c:v>-3.9933187882121635</c:v>
                </c:pt>
                <c:pt idx="642">
                  <c:v>-4.0036600045998876</c:v>
                </c:pt>
                <c:pt idx="643">
                  <c:v>-4.0140012310351194</c:v>
                </c:pt>
                <c:pt idx="644">
                  <c:v>-4.0243424675176005</c:v>
                </c:pt>
                <c:pt idx="645">
                  <c:v>-4.0346837140470724</c:v>
                </c:pt>
                <c:pt idx="646">
                  <c:v>-4.0450249706232775</c:v>
                </c:pt>
                <c:pt idx="647">
                  <c:v>-4.0553662372459574</c:v>
                </c:pt>
                <c:pt idx="648">
                  <c:v>-4.0657075139148535</c:v>
                </c:pt>
                <c:pt idx="649">
                  <c:v>-4.0760488006297075</c:v>
                </c:pt>
                <c:pt idx="650">
                  <c:v>-4.0863900973902618</c:v>
                </c:pt>
                <c:pt idx="651">
                  <c:v>-4.0967314041962579</c:v>
                </c:pt>
                <c:pt idx="652">
                  <c:v>-4.1070727210474374</c:v>
                </c:pt>
                <c:pt idx="653">
                  <c:v>-4.1174140479435426</c:v>
                </c:pt>
                <c:pt idx="654">
                  <c:v>-4.1277553848843151</c:v>
                </c:pt>
                <c:pt idx="655">
                  <c:v>-4.1380967318694966</c:v>
                </c:pt>
                <c:pt idx="656">
                  <c:v>-4.1484380888988293</c:v>
                </c:pt>
                <c:pt idx="657">
                  <c:v>-4.1587794559720539</c:v>
                </c:pt>
                <c:pt idx="658">
                  <c:v>-4.1691208330889138</c:v>
                </c:pt>
                <c:pt idx="659">
                  <c:v>-4.1794622202491496</c:v>
                </c:pt>
                <c:pt idx="660">
                  <c:v>-4.1898036174525037</c:v>
                </c:pt>
                <c:pt idx="661">
                  <c:v>-4.2001450246987178</c:v>
                </c:pt>
                <c:pt idx="662">
                  <c:v>-4.2104864419875341</c:v>
                </c:pt>
                <c:pt idx="663">
                  <c:v>-4.2208278693186942</c:v>
                </c:pt>
                <c:pt idx="664">
                  <c:v>-4.2311693066919398</c:v>
                </c:pt>
                <c:pt idx="665">
                  <c:v>-4.2415107541070132</c:v>
                </c:pt>
                <c:pt idx="666">
                  <c:v>-4.2518522115636559</c:v>
                </c:pt>
                <c:pt idx="667">
                  <c:v>-4.2621936790616095</c:v>
                </c:pt>
                <c:pt idx="668">
                  <c:v>-4.2725351566006164</c:v>
                </c:pt>
                <c:pt idx="669">
                  <c:v>-4.2828766441804182</c:v>
                </c:pt>
                <c:pt idx="670">
                  <c:v>-4.2932181418007564</c:v>
                </c:pt>
                <c:pt idx="671">
                  <c:v>-4.3035596494613735</c:v>
                </c:pt>
                <c:pt idx="672">
                  <c:v>-4.3139011671620109</c:v>
                </c:pt>
                <c:pt idx="673">
                  <c:v>-4.3242426949024111</c:v>
                </c:pt>
                <c:pt idx="674">
                  <c:v>-4.3345842326823156</c:v>
                </c:pt>
                <c:pt idx="675">
                  <c:v>-4.3449257805014661</c:v>
                </c:pt>
                <c:pt idx="676">
                  <c:v>-4.3552673383596048</c:v>
                </c:pt>
                <c:pt idx="677">
                  <c:v>-4.3656089062564734</c:v>
                </c:pt>
                <c:pt idx="678">
                  <c:v>-4.3759504841918142</c:v>
                </c:pt>
                <c:pt idx="679">
                  <c:v>-4.3862920721653689</c:v>
                </c:pt>
                <c:pt idx="680">
                  <c:v>-4.3966336701768798</c:v>
                </c:pt>
                <c:pt idx="681">
                  <c:v>-4.4069752782260876</c:v>
                </c:pt>
                <c:pt idx="682">
                  <c:v>-4.4173168963127356</c:v>
                </c:pt>
                <c:pt idx="683">
                  <c:v>-4.4276585244365645</c:v>
                </c:pt>
                <c:pt idx="684">
                  <c:v>-4.4380001625973176</c:v>
                </c:pt>
                <c:pt idx="685">
                  <c:v>-4.4483418107947355</c:v>
                </c:pt>
                <c:pt idx="686">
                  <c:v>-4.4586834690285606</c:v>
                </c:pt>
                <c:pt idx="687">
                  <c:v>-4.4690251372985355</c:v>
                </c:pt>
                <c:pt idx="688">
                  <c:v>-4.4793668156044015</c:v>
                </c:pt>
                <c:pt idx="689">
                  <c:v>-4.4897085039459004</c:v>
                </c:pt>
                <c:pt idx="690">
                  <c:v>-4.5000502023227744</c:v>
                </c:pt>
                <c:pt idx="691">
                  <c:v>-4.5103919107347652</c:v>
                </c:pt>
                <c:pt idx="692">
                  <c:v>-4.5207336291816151</c:v>
                </c:pt>
                <c:pt idx="693">
                  <c:v>-4.5310753576630658</c:v>
                </c:pt>
                <c:pt idx="694">
                  <c:v>-4.5414170961788596</c:v>
                </c:pt>
                <c:pt idx="695">
                  <c:v>-4.551758844728738</c:v>
                </c:pt>
                <c:pt idx="696">
                  <c:v>-4.5621006033124436</c:v>
                </c:pt>
                <c:pt idx="697">
                  <c:v>-4.5724423719297178</c:v>
                </c:pt>
                <c:pt idx="698">
                  <c:v>-4.5827841505803031</c:v>
                </c:pt>
                <c:pt idx="699">
                  <c:v>-4.593125939263941</c:v>
                </c:pt>
                <c:pt idx="700">
                  <c:v>-4.6034677379803739</c:v>
                </c:pt>
                <c:pt idx="701">
                  <c:v>-4.6138095467293434</c:v>
                </c:pt>
                <c:pt idx="702">
                  <c:v>-4.6241513655105919</c:v>
                </c:pt>
                <c:pt idx="703">
                  <c:v>-4.634493194323861</c:v>
                </c:pt>
                <c:pt idx="704">
                  <c:v>-4.644835033168893</c:v>
                </c:pt>
                <c:pt idx="705">
                  <c:v>-4.6551768820454296</c:v>
                </c:pt>
                <c:pt idx="706">
                  <c:v>-4.6655187409532131</c:v>
                </c:pt>
                <c:pt idx="707">
                  <c:v>-4.675860609891985</c:v>
                </c:pt>
                <c:pt idx="708">
                  <c:v>-4.6862024888614879</c:v>
                </c:pt>
                <c:pt idx="709">
                  <c:v>-4.6965443778614633</c:v>
                </c:pt>
                <c:pt idx="710">
                  <c:v>-4.7068862768916535</c:v>
                </c:pt>
                <c:pt idx="711">
                  <c:v>-4.717228185951801</c:v>
                </c:pt>
                <c:pt idx="712">
                  <c:v>-4.7275701050416474</c:v>
                </c:pt>
                <c:pt idx="713">
                  <c:v>-4.7379120341609342</c:v>
                </c:pt>
                <c:pt idx="714">
                  <c:v>-4.7482539733094038</c:v>
                </c:pt>
                <c:pt idx="715">
                  <c:v>-4.7585959224867986</c:v>
                </c:pt>
                <c:pt idx="716">
                  <c:v>-4.7689378816928603</c:v>
                </c:pt>
                <c:pt idx="717">
                  <c:v>-4.7792798509273311</c:v>
                </c:pt>
                <c:pt idx="718">
                  <c:v>-4.7896218301899527</c:v>
                </c:pt>
                <c:pt idx="719">
                  <c:v>-4.7999638194804675</c:v>
                </c:pt>
                <c:pt idx="720">
                  <c:v>-4.8103058187986178</c:v>
                </c:pt>
                <c:pt idx="721">
                  <c:v>-4.8206478281441454</c:v>
                </c:pt>
                <c:pt idx="722">
                  <c:v>-4.8309898475167925</c:v>
                </c:pt>
                <c:pt idx="723">
                  <c:v>-4.8413318769163007</c:v>
                </c:pt>
                <c:pt idx="724">
                  <c:v>-4.8516739163424125</c:v>
                </c:pt>
                <c:pt idx="725">
                  <c:v>-4.8620159657948703</c:v>
                </c:pt>
                <c:pt idx="726">
                  <c:v>-4.8723580252734155</c:v>
                </c:pt>
                <c:pt idx="727">
                  <c:v>-4.8827000947777908</c:v>
                </c:pt>
                <c:pt idx="728">
                  <c:v>-4.8930421743077375</c:v>
                </c:pt>
                <c:pt idx="729">
                  <c:v>-4.9033842638629981</c:v>
                </c:pt>
                <c:pt idx="730">
                  <c:v>-4.9137263634433141</c:v>
                </c:pt>
                <c:pt idx="731">
                  <c:v>-4.924068473048429</c:v>
                </c:pt>
                <c:pt idx="732">
                  <c:v>-4.9344105926780841</c:v>
                </c:pt>
                <c:pt idx="733">
                  <c:v>-4.9447527223320211</c:v>
                </c:pt>
                <c:pt idx="734">
                  <c:v>-4.9550948620099824</c:v>
                </c:pt>
                <c:pt idx="735">
                  <c:v>-4.9654370117117104</c:v>
                </c:pt>
                <c:pt idx="736">
                  <c:v>-4.9757791714369466</c:v>
                </c:pt>
                <c:pt idx="737">
                  <c:v>-4.9861213411854335</c:v>
                </c:pt>
                <c:pt idx="738">
                  <c:v>-4.9964635209569135</c:v>
                </c:pt>
                <c:pt idx="739">
                  <c:v>-5.006805710751129</c:v>
                </c:pt>
                <c:pt idx="740">
                  <c:v>-5.0171479105678216</c:v>
                </c:pt>
                <c:pt idx="741">
                  <c:v>-5.0274901204067328</c:v>
                </c:pt>
                <c:pt idx="742">
                  <c:v>-5.037832340267606</c:v>
                </c:pt>
                <c:pt idx="743">
                  <c:v>-5.0481745701501826</c:v>
                </c:pt>
                <c:pt idx="744">
                  <c:v>-5.0585168100542051</c:v>
                </c:pt>
                <c:pt idx="745">
                  <c:v>-5.068859059979415</c:v>
                </c:pt>
                <c:pt idx="746">
                  <c:v>-5.0792013199255548</c:v>
                </c:pt>
                <c:pt idx="747">
                  <c:v>-5.0895435898923669</c:v>
                </c:pt>
                <c:pt idx="748">
                  <c:v>-5.0998858698795928</c:v>
                </c:pt>
                <c:pt idx="749">
                  <c:v>-5.1102281598869759</c:v>
                </c:pt>
                <c:pt idx="750">
                  <c:v>-5.1205704599142576</c:v>
                </c:pt>
                <c:pt idx="751">
                  <c:v>-5.1309127699611796</c:v>
                </c:pt>
                <c:pt idx="752">
                  <c:v>-5.1412550900274852</c:v>
                </c:pt>
                <c:pt idx="753">
                  <c:v>-5.1515974201129158</c:v>
                </c:pt>
                <c:pt idx="754">
                  <c:v>-5.161939760217213</c:v>
                </c:pt>
                <c:pt idx="755">
                  <c:v>-5.1722821103401202</c:v>
                </c:pt>
                <c:pt idx="756">
                  <c:v>-5.1826244704813789</c:v>
                </c:pt>
                <c:pt idx="757">
                  <c:v>-5.1929668406407314</c:v>
                </c:pt>
                <c:pt idx="758">
                  <c:v>-5.2033092208179204</c:v>
                </c:pt>
                <c:pt idx="759">
                  <c:v>-5.2136516110126871</c:v>
                </c:pt>
                <c:pt idx="760">
                  <c:v>-5.2239940112247742</c:v>
                </c:pt>
                <c:pt idx="761">
                  <c:v>-5.2343364214539241</c:v>
                </c:pt>
                <c:pt idx="762">
                  <c:v>-5.2446788416998791</c:v>
                </c:pt>
                <c:pt idx="763">
                  <c:v>-5.2550212719623817</c:v>
                </c:pt>
                <c:pt idx="764">
                  <c:v>-5.2653637122411734</c:v>
                </c:pt>
                <c:pt idx="765">
                  <c:v>-5.2757061625359967</c:v>
                </c:pt>
                <c:pt idx="766">
                  <c:v>-5.286048622846593</c:v>
                </c:pt>
                <c:pt idx="767">
                  <c:v>-5.2963910931727058</c:v>
                </c:pt>
                <c:pt idx="768">
                  <c:v>-5.3067335735140766</c:v>
                </c:pt>
                <c:pt idx="769">
                  <c:v>-5.3170760638704477</c:v>
                </c:pt>
                <c:pt idx="770">
                  <c:v>-5.3274185642415617</c:v>
                </c:pt>
                <c:pt idx="771">
                  <c:v>-5.3377610746271609</c:v>
                </c:pt>
                <c:pt idx="772">
                  <c:v>-5.3481035950269868</c:v>
                </c:pt>
                <c:pt idx="773">
                  <c:v>-5.3584461254407829</c:v>
                </c:pt>
                <c:pt idx="774">
                  <c:v>-5.3687886658682906</c:v>
                </c:pt>
                <c:pt idx="775">
                  <c:v>-5.3791312163092524</c:v>
                </c:pt>
                <c:pt idx="776">
                  <c:v>-5.3894737767634098</c:v>
                </c:pt>
                <c:pt idx="777">
                  <c:v>-5.3998163472305061</c:v>
                </c:pt>
                <c:pt idx="778">
                  <c:v>-5.4101589277102828</c:v>
                </c:pt>
                <c:pt idx="779">
                  <c:v>-5.4205015182024825</c:v>
                </c:pt>
                <c:pt idx="780">
                  <c:v>-5.4308441187068475</c:v>
                </c:pt>
                <c:pt idx="781">
                  <c:v>-5.4411867292231202</c:v>
                </c:pt>
                <c:pt idx="782">
                  <c:v>-5.4515293497510431</c:v>
                </c:pt>
                <c:pt idx="783">
                  <c:v>-5.4618719802903577</c:v>
                </c:pt>
                <c:pt idx="784">
                  <c:v>-5.4722146208408065</c:v>
                </c:pt>
                <c:pt idx="785">
                  <c:v>-5.4825572714021327</c:v>
                </c:pt>
                <c:pt idx="786">
                  <c:v>-5.4928999319740779</c:v>
                </c:pt>
                <c:pt idx="787">
                  <c:v>-5.5032426025563845</c:v>
                </c:pt>
                <c:pt idx="788">
                  <c:v>-5.5135852831487941</c:v>
                </c:pt>
                <c:pt idx="789">
                  <c:v>-5.52392797375105</c:v>
                </c:pt>
                <c:pt idx="790">
                  <c:v>-5.5342706743628938</c:v>
                </c:pt>
                <c:pt idx="791">
                  <c:v>-5.5446133849840686</c:v>
                </c:pt>
                <c:pt idx="792">
                  <c:v>-5.5549561056143162</c:v>
                </c:pt>
                <c:pt idx="793">
                  <c:v>-5.5652988362533788</c:v>
                </c:pt>
                <c:pt idx="794">
                  <c:v>-5.575641576900999</c:v>
                </c:pt>
                <c:pt idx="795">
                  <c:v>-5.5859843275569192</c:v>
                </c:pt>
                <c:pt idx="796">
                  <c:v>-5.5963270882208818</c:v>
                </c:pt>
                <c:pt idx="797">
                  <c:v>-5.6066698588926283</c:v>
                </c:pt>
                <c:pt idx="798">
                  <c:v>-5.617012639571902</c:v>
                </c:pt>
                <c:pt idx="799">
                  <c:v>-5.6273554302584445</c:v>
                </c:pt>
                <c:pt idx="800">
                  <c:v>-5.6376982309519992</c:v>
                </c:pt>
                <c:pt idx="801">
                  <c:v>-5.6480410416523075</c:v>
                </c:pt>
                <c:pt idx="802">
                  <c:v>-5.6583838623591118</c:v>
                </c:pt>
                <c:pt idx="803">
                  <c:v>-5.6687266930721547</c:v>
                </c:pt>
                <c:pt idx="804">
                  <c:v>-5.6790695337911785</c:v>
                </c:pt>
                <c:pt idx="805">
                  <c:v>-5.6894123845159257</c:v>
                </c:pt>
                <c:pt idx="806">
                  <c:v>-5.6997552452461386</c:v>
                </c:pt>
                <c:pt idx="807">
                  <c:v>-5.7100981159815598</c:v>
                </c:pt>
                <c:pt idx="808">
                  <c:v>-5.7204409967219316</c:v>
                </c:pt>
                <c:pt idx="809">
                  <c:v>-5.7307838874669965</c:v>
                </c:pt>
                <c:pt idx="810">
                  <c:v>-5.7411267882164969</c:v>
                </c:pt>
                <c:pt idx="811">
                  <c:v>-5.7514696989701743</c:v>
                </c:pt>
                <c:pt idx="812">
                  <c:v>-5.7618126197277721</c:v>
                </c:pt>
                <c:pt idx="813">
                  <c:v>-5.7721555504890318</c:v>
                </c:pt>
                <c:pt idx="814">
                  <c:v>-5.7824984912536967</c:v>
                </c:pt>
                <c:pt idx="815">
                  <c:v>-5.7928414420215084</c:v>
                </c:pt>
                <c:pt idx="816">
                  <c:v>-5.8031844027922102</c:v>
                </c:pt>
                <c:pt idx="817">
                  <c:v>-5.8135273735655435</c:v>
                </c:pt>
                <c:pt idx="818">
                  <c:v>-5.8238703543412518</c:v>
                </c:pt>
                <c:pt idx="819">
                  <c:v>-5.8342133451190765</c:v>
                </c:pt>
                <c:pt idx="820">
                  <c:v>-5.8445563458987611</c:v>
                </c:pt>
                <c:pt idx="821">
                  <c:v>-5.8548993566800469</c:v>
                </c:pt>
                <c:pt idx="822">
                  <c:v>-5.8652423774626774</c:v>
                </c:pt>
                <c:pt idx="823">
                  <c:v>-5.8755854082463941</c:v>
                </c:pt>
                <c:pt idx="824">
                  <c:v>-5.8859284490309403</c:v>
                </c:pt>
                <c:pt idx="825">
                  <c:v>-5.8962714998160575</c:v>
                </c:pt>
                <c:pt idx="826">
                  <c:v>-5.9066145606014882</c:v>
                </c:pt>
                <c:pt idx="827">
                  <c:v>-5.9169576313869756</c:v>
                </c:pt>
                <c:pt idx="828">
                  <c:v>-5.9273007121722614</c:v>
                </c:pt>
                <c:pt idx="829">
                  <c:v>-5.9376438029570888</c:v>
                </c:pt>
                <c:pt idx="830">
                  <c:v>-5.9479869037412003</c:v>
                </c:pt>
                <c:pt idx="831">
                  <c:v>-5.9583300145243374</c:v>
                </c:pt>
                <c:pt idx="832">
                  <c:v>-5.9686731353062434</c:v>
                </c:pt>
                <c:pt idx="833">
                  <c:v>-5.9790162660866608</c:v>
                </c:pt>
                <c:pt idx="834">
                  <c:v>-5.9893594068653311</c:v>
                </c:pt>
                <c:pt idx="835">
                  <c:v>-5.9997025576419976</c:v>
                </c:pt>
                <c:pt idx="836">
                  <c:v>-6.0100457184164027</c:v>
                </c:pt>
                <c:pt idx="837">
                  <c:v>-6.0203888891882889</c:v>
                </c:pt>
                <c:pt idx="838">
                  <c:v>-6.0307320699573985</c:v>
                </c:pt>
                <c:pt idx="839">
                  <c:v>-6.0410752607234741</c:v>
                </c:pt>
                <c:pt idx="840">
                  <c:v>-6.0514184614862581</c:v>
                </c:pt>
                <c:pt idx="841">
                  <c:v>-6.0617616722454928</c:v>
                </c:pt>
                <c:pt idx="842">
                  <c:v>-6.0721048930009207</c:v>
                </c:pt>
                <c:pt idx="843">
                  <c:v>-6.0824481237522852</c:v>
                </c:pt>
                <c:pt idx="844">
                  <c:v>-6.0927913644993277</c:v>
                </c:pt>
                <c:pt idx="845">
                  <c:v>-6.1031346152417916</c:v>
                </c:pt>
                <c:pt idx="846">
                  <c:v>-6.1134778759794184</c:v>
                </c:pt>
                <c:pt idx="847">
                  <c:v>-6.1238211467119514</c:v>
                </c:pt>
                <c:pt idx="848">
                  <c:v>-6.1341644274391331</c:v>
                </c:pt>
                <c:pt idx="849">
                  <c:v>-6.144507718160706</c:v>
                </c:pt>
                <c:pt idx="850">
                  <c:v>-6.1548510188764123</c:v>
                </c:pt>
                <c:pt idx="851">
                  <c:v>-6.1651943295859946</c:v>
                </c:pt>
                <c:pt idx="852">
                  <c:v>-6.1755376502891961</c:v>
                </c:pt>
                <c:pt idx="853">
                  <c:v>-6.1858809809857584</c:v>
                </c:pt>
                <c:pt idx="854">
                  <c:v>-6.1962243216754249</c:v>
                </c:pt>
                <c:pt idx="855">
                  <c:v>-6.206567672357937</c:v>
                </c:pt>
                <c:pt idx="856">
                  <c:v>-6.2169110330330382</c:v>
                </c:pt>
                <c:pt idx="857">
                  <c:v>-6.2272544037004707</c:v>
                </c:pt>
                <c:pt idx="858">
                  <c:v>-6.237597784359977</c:v>
                </c:pt>
                <c:pt idx="859">
                  <c:v>-6.2479411750113005</c:v>
                </c:pt>
                <c:pt idx="860">
                  <c:v>-6.2582845756541827</c:v>
                </c:pt>
                <c:pt idx="861">
                  <c:v>-6.2686279862883669</c:v>
                </c:pt>
                <c:pt idx="862">
                  <c:v>-6.2789714069135947</c:v>
                </c:pt>
                <c:pt idx="863">
                  <c:v>-6.2893148375296093</c:v>
                </c:pt>
                <c:pt idx="864">
                  <c:v>-6.2996582781361541</c:v>
                </c:pt>
                <c:pt idx="865">
                  <c:v>-6.3100017287329706</c:v>
                </c:pt>
                <c:pt idx="866">
                  <c:v>-6.3203451893198013</c:v>
                </c:pt>
                <c:pt idx="867">
                  <c:v>-6.3306886598963894</c:v>
                </c:pt>
                <c:pt idx="868">
                  <c:v>-6.3410321404624774</c:v>
                </c:pt>
                <c:pt idx="869">
                  <c:v>-6.3513756310178078</c:v>
                </c:pt>
                <c:pt idx="870">
                  <c:v>-6.3617191315621229</c:v>
                </c:pt>
                <c:pt idx="871">
                  <c:v>-6.3720626420951652</c:v>
                </c:pt>
                <c:pt idx="872">
                  <c:v>-6.3824061626166779</c:v>
                </c:pt>
                <c:pt idx="873">
                  <c:v>-6.3927496931264036</c:v>
                </c:pt>
                <c:pt idx="874">
                  <c:v>-6.4030932336240847</c:v>
                </c:pt>
                <c:pt idx="875">
                  <c:v>-6.4134367841094635</c:v>
                </c:pt>
                <c:pt idx="876">
                  <c:v>-6.4237803445822834</c:v>
                </c:pt>
                <c:pt idx="877">
                  <c:v>-6.434123915042286</c:v>
                </c:pt>
                <c:pt idx="878">
                  <c:v>-6.4444674954892145</c:v>
                </c:pt>
                <c:pt idx="879">
                  <c:v>-6.4548110859228114</c:v>
                </c:pt>
                <c:pt idx="880">
                  <c:v>-6.46515468634282</c:v>
                </c:pt>
                <c:pt idx="881">
                  <c:v>-6.4754982967489818</c:v>
                </c:pt>
                <c:pt idx="882">
                  <c:v>-6.4858419171410402</c:v>
                </c:pt>
                <c:pt idx="883">
                  <c:v>-6.4961855475187384</c:v>
                </c:pt>
                <c:pt idx="884">
                  <c:v>-6.5065291878818181</c:v>
                </c:pt>
                <c:pt idx="885">
                  <c:v>-6.5168728382300225</c:v>
                </c:pt>
                <c:pt idx="886">
                  <c:v>-6.5272164985630932</c:v>
                </c:pt>
                <c:pt idx="887">
                  <c:v>-6.5375601688807743</c:v>
                </c:pt>
                <c:pt idx="888">
                  <c:v>-6.5479038491828074</c:v>
                </c:pt>
                <c:pt idx="889">
                  <c:v>-6.5582475394689359</c:v>
                </c:pt>
                <c:pt idx="890">
                  <c:v>-6.5685912397389021</c:v>
                </c:pt>
                <c:pt idx="891">
                  <c:v>-6.5789349499924485</c:v>
                </c:pt>
                <c:pt idx="892">
                  <c:v>-6.5892786702293185</c:v>
                </c:pt>
                <c:pt idx="893">
                  <c:v>-6.5996224004492543</c:v>
                </c:pt>
                <c:pt idx="894">
                  <c:v>-6.6099661406519985</c:v>
                </c:pt>
                <c:pt idx="895">
                  <c:v>-6.6203098908372935</c:v>
                </c:pt>
                <c:pt idx="896">
                  <c:v>-6.6306536510048826</c:v>
                </c:pt>
                <c:pt idx="897">
                  <c:v>-6.6409974211545082</c:v>
                </c:pt>
                <c:pt idx="898">
                  <c:v>-6.6513412012859128</c:v>
                </c:pt>
                <c:pt idx="899">
                  <c:v>-6.6616849913988396</c:v>
                </c:pt>
                <c:pt idx="900">
                  <c:v>-6.6720287914930312</c:v>
                </c:pt>
                <c:pt idx="901">
                  <c:v>-6.6823726015682299</c:v>
                </c:pt>
                <c:pt idx="902">
                  <c:v>-6.692716421624179</c:v>
                </c:pt>
                <c:pt idx="903">
                  <c:v>-6.703060251660621</c:v>
                </c:pt>
                <c:pt idx="904">
                  <c:v>-6.7134040916772983</c:v>
                </c:pt>
                <c:pt idx="905">
                  <c:v>-6.7237479416739543</c:v>
                </c:pt>
                <c:pt idx="906">
                  <c:v>-6.7340918016503313</c:v>
                </c:pt>
                <c:pt idx="907">
                  <c:v>-6.7444356716061717</c:v>
                </c:pt>
                <c:pt idx="908">
                  <c:v>-6.754779551541219</c:v>
                </c:pt>
                <c:pt idx="909">
                  <c:v>-6.7651234414552155</c:v>
                </c:pt>
                <c:pt idx="910">
                  <c:v>-6.7754673413479036</c:v>
                </c:pt>
                <c:pt idx="911">
                  <c:v>-6.7858112512190267</c:v>
                </c:pt>
                <c:pt idx="912">
                  <c:v>-6.7961551710683272</c:v>
                </c:pt>
                <c:pt idx="913">
                  <c:v>-6.8064991008955484</c:v>
                </c:pt>
                <c:pt idx="914">
                  <c:v>-6.8168430407004328</c:v>
                </c:pt>
                <c:pt idx="915">
                  <c:v>-6.8271869904827227</c:v>
                </c:pt>
                <c:pt idx="916">
                  <c:v>-6.8375309502421615</c:v>
                </c:pt>
                <c:pt idx="917">
                  <c:v>-6.8478749199784916</c:v>
                </c:pt>
                <c:pt idx="918">
                  <c:v>-6.8582188996914555</c:v>
                </c:pt>
                <c:pt idx="919">
                  <c:v>-6.8685628893807964</c:v>
                </c:pt>
                <c:pt idx="920">
                  <c:v>-6.8789068890462568</c:v>
                </c:pt>
                <c:pt idx="921">
                  <c:v>-6.88925089868758</c:v>
                </c:pt>
                <c:pt idx="922">
                  <c:v>-6.8995949183045084</c:v>
                </c:pt>
                <c:pt idx="923">
                  <c:v>-6.9099389478967845</c:v>
                </c:pt>
                <c:pt idx="924">
                  <c:v>-6.9202829874641516</c:v>
                </c:pt>
                <c:pt idx="925">
                  <c:v>-6.9306270370063521</c:v>
                </c:pt>
                <c:pt idx="926">
                  <c:v>-6.9409710965231293</c:v>
                </c:pt>
                <c:pt idx="927">
                  <c:v>-6.9513151660142256</c:v>
                </c:pt>
                <c:pt idx="928">
                  <c:v>-6.9616592454793844</c:v>
                </c:pt>
                <c:pt idx="929">
                  <c:v>-6.9720033349183481</c:v>
                </c:pt>
                <c:pt idx="930">
                  <c:v>-6.9823474343308591</c:v>
                </c:pt>
                <c:pt idx="931">
                  <c:v>-6.9926915437166608</c:v>
                </c:pt>
                <c:pt idx="932">
                  <c:v>-7.0030356630754964</c:v>
                </c:pt>
                <c:pt idx="933">
                  <c:v>-7.0133797924071075</c:v>
                </c:pt>
                <c:pt idx="934">
                  <c:v>-7.0237239317112383</c:v>
                </c:pt>
                <c:pt idx="935">
                  <c:v>-7.0340680809876304</c:v>
                </c:pt>
                <c:pt idx="936">
                  <c:v>-7.0444122402360279</c:v>
                </c:pt>
                <c:pt idx="937">
                  <c:v>-7.0547564094561723</c:v>
                </c:pt>
                <c:pt idx="938">
                  <c:v>-7.0651005886478071</c:v>
                </c:pt>
                <c:pt idx="939">
                  <c:v>-7.0754447778106755</c:v>
                </c:pt>
                <c:pt idx="940">
                  <c:v>-7.0857889769445199</c:v>
                </c:pt>
                <c:pt idx="941">
                  <c:v>-7.0961331860490837</c:v>
                </c:pt>
                <c:pt idx="942">
                  <c:v>-7.1064774051241093</c:v>
                </c:pt>
                <c:pt idx="943">
                  <c:v>-7.1168216341693391</c:v>
                </c:pt>
                <c:pt idx="944">
                  <c:v>-7.1271658731845164</c:v>
                </c:pt>
                <c:pt idx="945">
                  <c:v>-7.1375101221693846</c:v>
                </c:pt>
                <c:pt idx="946">
                  <c:v>-7.1478543811236861</c:v>
                </c:pt>
                <c:pt idx="947">
                  <c:v>-7.1581986500471642</c:v>
                </c:pt>
                <c:pt idx="948">
                  <c:v>-7.1685429289395612</c:v>
                </c:pt>
                <c:pt idx="949">
                  <c:v>-7.1788872178006198</c:v>
                </c:pt>
                <c:pt idx="950">
                  <c:v>-7.1892315166300831</c:v>
                </c:pt>
                <c:pt idx="951">
                  <c:v>-7.1995758254276945</c:v>
                </c:pt>
                <c:pt idx="952">
                  <c:v>-7.2099201441931964</c:v>
                </c:pt>
                <c:pt idx="953">
                  <c:v>-7.2202644729263321</c:v>
                </c:pt>
                <c:pt idx="954">
                  <c:v>-7.2306088116268441</c:v>
                </c:pt>
                <c:pt idx="955">
                  <c:v>-7.2409531602944757</c:v>
                </c:pt>
                <c:pt idx="956">
                  <c:v>-7.2512975189289692</c:v>
                </c:pt>
                <c:pt idx="957">
                  <c:v>-7.2616418875300681</c:v>
                </c:pt>
                <c:pt idx="958">
                  <c:v>-7.2719862660975156</c:v>
                </c:pt>
                <c:pt idx="959">
                  <c:v>-7.2823306546310542</c:v>
                </c:pt>
                <c:pt idx="960">
                  <c:v>-7.2926750531304263</c:v>
                </c:pt>
                <c:pt idx="961">
                  <c:v>-7.3030194615953761</c:v>
                </c:pt>
                <c:pt idx="962">
                  <c:v>-7.3133638800256451</c:v>
                </c:pt>
                <c:pt idx="963">
                  <c:v>-7.3237083084209775</c:v>
                </c:pt>
                <c:pt idx="964">
                  <c:v>-7.334052746781115</c:v>
                </c:pt>
                <c:pt idx="965">
                  <c:v>-7.3443971951058016</c:v>
                </c:pt>
                <c:pt idx="966">
                  <c:v>-7.3547416533947798</c:v>
                </c:pt>
                <c:pt idx="967">
                  <c:v>-7.365086121647793</c:v>
                </c:pt>
                <c:pt idx="968">
                  <c:v>-7.3754305998645835</c:v>
                </c:pt>
                <c:pt idx="969">
                  <c:v>-7.3857750880448947</c:v>
                </c:pt>
                <c:pt idx="970">
                  <c:v>-7.396119586188469</c:v>
                </c:pt>
                <c:pt idx="971">
                  <c:v>-7.4064640942950497</c:v>
                </c:pt>
                <c:pt idx="972">
                  <c:v>-7.4168086123643802</c:v>
                </c:pt>
                <c:pt idx="973">
                  <c:v>-7.4271531403962028</c:v>
                </c:pt>
                <c:pt idx="974">
                  <c:v>-7.4374976783902609</c:v>
                </c:pt>
                <c:pt idx="975">
                  <c:v>-7.4478422263462978</c:v>
                </c:pt>
                <c:pt idx="976">
                  <c:v>-7.4581867842640559</c:v>
                </c:pt>
                <c:pt idx="977">
                  <c:v>-7.4685313521432786</c:v>
                </c:pt>
                <c:pt idx="978">
                  <c:v>-7.4788759299837082</c:v>
                </c:pt>
                <c:pt idx="979">
                  <c:v>-7.4892205177850881</c:v>
                </c:pt>
                <c:pt idx="980">
                  <c:v>-7.4995651155471617</c:v>
                </c:pt>
                <c:pt idx="981">
                  <c:v>-7.5099097232696712</c:v>
                </c:pt>
                <c:pt idx="982">
                  <c:v>-7.5202543409523601</c:v>
                </c:pt>
                <c:pt idx="983">
                  <c:v>-7.5305989685949717</c:v>
                </c:pt>
                <c:pt idx="984">
                  <c:v>-7.5409436061972484</c:v>
                </c:pt>
                <c:pt idx="985">
                  <c:v>-7.5512882537589334</c:v>
                </c:pt>
                <c:pt idx="986">
                  <c:v>-7.5616329112797702</c:v>
                </c:pt>
                <c:pt idx="987">
                  <c:v>-7.5719775787595012</c:v>
                </c:pt>
                <c:pt idx="988">
                  <c:v>-7.5823222561978696</c:v>
                </c:pt>
                <c:pt idx="989">
                  <c:v>-7.5926669435946188</c:v>
                </c:pt>
                <c:pt idx="990">
                  <c:v>-7.6030116409494921</c:v>
                </c:pt>
                <c:pt idx="991">
                  <c:v>-7.613356348262232</c:v>
                </c:pt>
                <c:pt idx="992">
                  <c:v>-7.6237010655325808</c:v>
                </c:pt>
                <c:pt idx="993">
                  <c:v>-7.6340457927602827</c:v>
                </c:pt>
                <c:pt idx="994">
                  <c:v>-7.6443905299450803</c:v>
                </c:pt>
                <c:pt idx="995">
                  <c:v>-7.6547352770867167</c:v>
                </c:pt>
                <c:pt idx="996">
                  <c:v>-7.6650800341849354</c:v>
                </c:pt>
                <c:pt idx="997">
                  <c:v>-7.6754248012394788</c:v>
                </c:pt>
                <c:pt idx="998">
                  <c:v>-7.6857695782500901</c:v>
                </c:pt>
                <c:pt idx="999">
                  <c:v>-7.6961143652165127</c:v>
                </c:pt>
                <c:pt idx="1000">
                  <c:v>-7.706459162138489</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Calculs!$K$4:$K$1004</c:f>
              <c:numCache>
                <c:formatCode>0.00</c:formatCode>
                <c:ptCount val="1001"/>
                <c:pt idx="0">
                  <c:v>497.16938386972515</c:v>
                </c:pt>
                <c:pt idx="1">
                  <c:v>498.89473995500487</c:v>
                </c:pt>
                <c:pt idx="2">
                  <c:v>500.61673563299428</c:v>
                </c:pt>
                <c:pt idx="3">
                  <c:v>502.33538054196924</c:v>
                </c:pt>
                <c:pt idx="4">
                  <c:v>504.0506842711784</c:v>
                </c:pt>
                <c:pt idx="5">
                  <c:v>505.76265636117512</c:v>
                </c:pt>
                <c:pt idx="6">
                  <c:v>507.47130630414694</c:v>
                </c:pt>
                <c:pt idx="7">
                  <c:v>509.17664354424198</c:v>
                </c:pt>
                <c:pt idx="8">
                  <c:v>510.87867747789289</c:v>
                </c:pt>
                <c:pt idx="9">
                  <c:v>512.57741745413773</c:v>
                </c:pt>
                <c:pt idx="10">
                  <c:v>514.27287277493826</c:v>
                </c:pt>
                <c:pt idx="11">
                  <c:v>515.96505267987936</c:v>
                </c:pt>
                <c:pt idx="12">
                  <c:v>517.65396633127739</c:v>
                </c:pt>
                <c:pt idx="13">
                  <c:v>519.33962283092615</c:v>
                </c:pt>
                <c:pt idx="14">
                  <c:v>521.02203123641596</c:v>
                </c:pt>
                <c:pt idx="15">
                  <c:v>522.70120056141604</c:v>
                </c:pt>
                <c:pt idx="16">
                  <c:v>524.37713977595467</c:v>
                </c:pt>
                <c:pt idx="17">
                  <c:v>526.04985780669654</c:v>
                </c:pt>
                <c:pt idx="18">
                  <c:v>527.71936353721833</c:v>
                </c:pt>
                <c:pt idx="19">
                  <c:v>529.38566580828206</c:v>
                </c:pt>
                <c:pt idx="20">
                  <c:v>531.04877341810595</c:v>
                </c:pt>
                <c:pt idx="21">
                  <c:v>532.70869513044704</c:v>
                </c:pt>
                <c:pt idx="22">
                  <c:v>534.36543968248247</c:v>
                </c:pt>
                <c:pt idx="23">
                  <c:v>536.01901577686658</c:v>
                </c:pt>
                <c:pt idx="24">
                  <c:v>537.6694320739889</c:v>
                </c:pt>
                <c:pt idx="25">
                  <c:v>539.31669719224601</c:v>
                </c:pt>
                <c:pt idx="26">
                  <c:v>540.96081970831017</c:v>
                </c:pt>
                <c:pt idx="27">
                  <c:v>542.6018081573967</c:v>
                </c:pt>
                <c:pt idx="28">
                  <c:v>544.23967103352857</c:v>
                </c:pt>
                <c:pt idx="29">
                  <c:v>545.87441678979917</c:v>
                </c:pt>
                <c:pt idx="30">
                  <c:v>547.50605383863285</c:v>
                </c:pt>
                <c:pt idx="31">
                  <c:v>549.13459055204351</c:v>
                </c:pt>
                <c:pt idx="32">
                  <c:v>550.76003526189083</c:v>
                </c:pt>
                <c:pt idx="33">
                  <c:v>552.38239626013478</c:v>
                </c:pt>
                <c:pt idx="34">
                  <c:v>554.00168179908792</c:v>
                </c:pt>
                <c:pt idx="35">
                  <c:v>555.61790009166566</c:v>
                </c:pt>
                <c:pt idx="36">
                  <c:v>557.23105931163479</c:v>
                </c:pt>
                <c:pt idx="37">
                  <c:v>558.84116759385972</c:v>
                </c:pt>
                <c:pt idx="38">
                  <c:v>560.44823303454677</c:v>
                </c:pt>
                <c:pt idx="39">
                  <c:v>562.05226369148681</c:v>
                </c:pt>
                <c:pt idx="40">
                  <c:v>563.6532675842958</c:v>
                </c:pt>
                <c:pt idx="41">
                  <c:v>565.25125269465343</c:v>
                </c:pt>
                <c:pt idx="42">
                  <c:v>566.84622696653992</c:v>
                </c:pt>
                <c:pt idx="43">
                  <c:v>568.43819830647078</c:v>
                </c:pt>
                <c:pt idx="44">
                  <c:v>570.02717458373036</c:v>
                </c:pt>
                <c:pt idx="45">
                  <c:v>571.61316363060246</c:v>
                </c:pt>
                <c:pt idx="46">
                  <c:v>573.19617324260014</c:v>
                </c:pt>
                <c:pt idx="47">
                  <c:v>574.77621117869342</c:v>
                </c:pt>
                <c:pt idx="48">
                  <c:v>576.35328516153493</c:v>
                </c:pt>
                <c:pt idx="49">
                  <c:v>577.92740287768402</c:v>
                </c:pt>
                <c:pt idx="50">
                  <c:v>579.49857197782944</c:v>
                </c:pt>
                <c:pt idx="51">
                  <c:v>581.0668000770097</c:v>
                </c:pt>
                <c:pt idx="52">
                  <c:v>582.63209475483188</c:v>
                </c:pt>
                <c:pt idx="53">
                  <c:v>584.19446355568925</c:v>
                </c:pt>
                <c:pt idx="54">
                  <c:v>585.75391398897648</c:v>
                </c:pt>
                <c:pt idx="55">
                  <c:v>587.3104535293038</c:v>
                </c:pt>
                <c:pt idx="56">
                  <c:v>588.86408961670895</c:v>
                </c:pt>
                <c:pt idx="57">
                  <c:v>590.41482965686805</c:v>
                </c:pt>
                <c:pt idx="58">
                  <c:v>591.96268102130443</c:v>
                </c:pt>
                <c:pt idx="59">
                  <c:v>593.50765104759614</c:v>
                </c:pt>
                <c:pt idx="60">
                  <c:v>595.04974703958158</c:v>
                </c:pt>
                <c:pt idx="61">
                  <c:v>596.58897626756402</c:v>
                </c:pt>
                <c:pt idx="62">
                  <c:v>598.1253459685139</c:v>
                </c:pt>
                <c:pt idx="63">
                  <c:v>599.65886334627021</c:v>
                </c:pt>
                <c:pt idx="64">
                  <c:v>601.18953557173995</c:v>
                </c:pt>
                <c:pt idx="65">
                  <c:v>602.71736978309639</c:v>
                </c:pt>
                <c:pt idx="66">
                  <c:v>604.24237308597537</c:v>
                </c:pt>
                <c:pt idx="67">
                  <c:v>605.76455255367068</c:v>
                </c:pt>
                <c:pt idx="68">
                  <c:v>607.28391522732738</c:v>
                </c:pt>
                <c:pt idx="69">
                  <c:v>608.80046811613408</c:v>
                </c:pt>
                <c:pt idx="70">
                  <c:v>610.31421819751381</c:v>
                </c:pt>
                <c:pt idx="71">
                  <c:v>611.82517241731307</c:v>
                </c:pt>
                <c:pt idx="72">
                  <c:v>613.33333768998966</c:v>
                </c:pt>
                <c:pt idx="73">
                  <c:v>614.83872089879912</c:v>
                </c:pt>
                <c:pt idx="74">
                  <c:v>616.34132889597981</c:v>
                </c:pt>
                <c:pt idx="75">
                  <c:v>617.84116850293663</c:v>
                </c:pt>
                <c:pt idx="76">
                  <c:v>619.33824651042323</c:v>
                </c:pt>
                <c:pt idx="77">
                  <c:v>620.83256967872296</c:v>
                </c:pt>
                <c:pt idx="78">
                  <c:v>622.32414473782819</c:v>
                </c:pt>
                <c:pt idx="79">
                  <c:v>623.81297838761895</c:v>
                </c:pt>
                <c:pt idx="80">
                  <c:v>625.29907729803949</c:v>
                </c:pt>
                <c:pt idx="81">
                  <c:v>626.78244810927413</c:v>
                </c:pt>
                <c:pt idx="82">
                  <c:v>628.26309743192132</c:v>
                </c:pt>
                <c:pt idx="83">
                  <c:v>629.74103184716694</c:v>
                </c:pt>
                <c:pt idx="84">
                  <c:v>631.21625790695578</c:v>
                </c:pt>
                <c:pt idx="85">
                  <c:v>632.68878213416201</c:v>
                </c:pt>
                <c:pt idx="86">
                  <c:v>634.15861102275858</c:v>
                </c:pt>
                <c:pt idx="87">
                  <c:v>635.62575103798508</c:v>
                </c:pt>
                <c:pt idx="88">
                  <c:v>637.09020861651436</c:v>
                </c:pt>
                <c:pt idx="89">
                  <c:v>638.55199016661822</c:v>
                </c:pt>
                <c:pt idx="90">
                  <c:v>640.01110206833164</c:v>
                </c:pt>
                <c:pt idx="91">
                  <c:v>641.46755067361573</c:v>
                </c:pt>
                <c:pt idx="92">
                  <c:v>642.92134230652005</c:v>
                </c:pt>
                <c:pt idx="93">
                  <c:v>644.37248326334293</c:v>
                </c:pt>
                <c:pt idx="94">
                  <c:v>645.82097981279128</c:v>
                </c:pt>
                <c:pt idx="95">
                  <c:v>647.26683819613868</c:v>
                </c:pt>
                <c:pt idx="96">
                  <c:v>648.71006462738308</c:v>
                </c:pt>
                <c:pt idx="97">
                  <c:v>650.15066529340243</c:v>
                </c:pt>
                <c:pt idx="98">
                  <c:v>651.58864635411021</c:v>
                </c:pt>
                <c:pt idx="99">
                  <c:v>653.0240139426088</c:v>
                </c:pt>
                <c:pt idx="100">
                  <c:v>654.45677416534261</c:v>
                </c:pt>
                <c:pt idx="101">
                  <c:v>668.64144217344608</c:v>
                </c:pt>
                <c:pt idx="102">
                  <c:v>682.56927686403913</c:v>
                </c:pt>
                <c:pt idx="103">
                  <c:v>696.2461348425378</c:v>
                </c:pt>
                <c:pt idx="104">
                  <c:v>709.67762521215127</c:v>
                </c:pt>
                <c:pt idx="105">
                  <c:v>722.86912309807519</c:v>
                </c:pt>
                <c:pt idx="106">
                  <c:v>735.82578224646829</c:v>
                </c:pt>
                <c:pt idx="107">
                  <c:v>748.55254677336904</c:v>
                </c:pt>
                <c:pt idx="108">
                  <c:v>761.05416213165472</c:v>
                </c:pt>
                <c:pt idx="109">
                  <c:v>773.33518535783526</c:v>
                </c:pt>
                <c:pt idx="110">
                  <c:v>785.39999465482902</c:v>
                </c:pt>
                <c:pt idx="111">
                  <c:v>797.25279836180323</c:v>
                </c:pt>
                <c:pt idx="112">
                  <c:v>808.89764335761549</c:v>
                </c:pt>
                <c:pt idx="113">
                  <c:v>820.33842294030433</c:v>
                </c:pt>
                <c:pt idx="114">
                  <c:v>831.57888422139479</c:v>
                </c:pt>
                <c:pt idx="115">
                  <c:v>842.62263507046293</c:v>
                </c:pt>
                <c:pt idx="116">
                  <c:v>853.47315064240638</c:v>
                </c:pt>
                <c:pt idx="117">
                  <c:v>864.13377951715574</c:v>
                </c:pt>
                <c:pt idx="118">
                  <c:v>874.60774947910602</c:v>
                </c:pt>
                <c:pt idx="119">
                  <c:v>884.89817296132333</c:v>
                </c:pt>
                <c:pt idx="120">
                  <c:v>895.00805217756124</c:v>
                </c:pt>
                <c:pt idx="121">
                  <c:v>904.94028396328554</c:v>
                </c:pt>
                <c:pt idx="122">
                  <c:v>914.69766434523774</c:v>
                </c:pt>
                <c:pt idx="123">
                  <c:v>924.28289285754556</c:v>
                </c:pt>
                <c:pt idx="124">
                  <c:v>933.69857662100276</c:v>
                </c:pt>
                <c:pt idx="125">
                  <c:v>942.94723420087485</c:v>
                </c:pt>
                <c:pt idx="126">
                  <c:v>952.03129925743076</c:v>
                </c:pt>
                <c:pt idx="127">
                  <c:v>960.95312400234263</c:v>
                </c:pt>
                <c:pt idx="128">
                  <c:v>969.71498247312877</c:v>
                </c:pt>
                <c:pt idx="129">
                  <c:v>978.31907363692471</c:v>
                </c:pt>
                <c:pt idx="130">
                  <c:v>986.76752433405591</c:v>
                </c:pt>
                <c:pt idx="131">
                  <c:v>995.06239207113663</c:v>
                </c:pt>
                <c:pt idx="132">
                  <c:v>1003.2056676727326</c:v>
                </c:pt>
                <c:pt idx="133">
                  <c:v>1011.1992777999935</c:v>
                </c:pt>
                <c:pt idx="134">
                  <c:v>1019.0450873440791</c:v>
                </c:pt>
                <c:pt idx="135">
                  <c:v>1026.7449017016679</c:v>
                </c:pt>
                <c:pt idx="136">
                  <c:v>1034.300468939341</c:v>
                </c:pt>
                <c:pt idx="137">
                  <c:v>1041.7134818531799</c:v>
                </c:pt>
                <c:pt idx="138">
                  <c:v>1048.9855799294935</c:v>
                </c:pt>
                <c:pt idx="139">
                  <c:v>1056.1183512122011</c:v>
                </c:pt>
                <c:pt idx="140">
                  <c:v>1063.11333408204</c:v>
                </c:pt>
                <c:pt idx="141">
                  <c:v>1069.9720189524282</c:v>
                </c:pt>
                <c:pt idx="142">
                  <c:v>1076.6958498865094</c:v>
                </c:pt>
                <c:pt idx="143">
                  <c:v>1083.286226139616</c:v>
                </c:pt>
                <c:pt idx="144">
                  <c:v>1089.7445036311262</c:v>
                </c:pt>
                <c:pt idx="145">
                  <c:v>1096.0719963494412</c:v>
                </c:pt>
                <c:pt idx="146">
                  <c:v>1102.2699776935788</c:v>
                </c:pt>
                <c:pt idx="147">
                  <c:v>1108.3396817546748</c:v>
                </c:pt>
                <c:pt idx="148">
                  <c:v>1114.2823045404768</c:v>
                </c:pt>
                <c:pt idx="149">
                  <c:v>1120.0990051457402</c:v>
                </c:pt>
                <c:pt idx="150">
                  <c:v>1125.7909068712615</c:v>
                </c:pt>
                <c:pt idx="151">
                  <c:v>1131.3590982941273</c:v>
                </c:pt>
                <c:pt idx="152">
                  <c:v>1136.8046342916116</c:v>
                </c:pt>
                <c:pt idx="153">
                  <c:v>1142.1285370210157</c:v>
                </c:pt>
                <c:pt idx="154">
                  <c:v>1147.33179685762</c:v>
                </c:pt>
                <c:pt idx="155">
                  <c:v>1152.4153732927984</c:v>
                </c:pt>
                <c:pt idx="156">
                  <c:v>1157.3801957942403</c:v>
                </c:pt>
                <c:pt idx="157">
                  <c:v>1162.227164630119</c:v>
                </c:pt>
                <c:pt idx="158">
                  <c:v>1166.9571516589592</c:v>
                </c:pt>
                <c:pt idx="159">
                  <c:v>1171.5710010868659</c:v>
                </c:pt>
                <c:pt idx="160">
                  <c:v>1176.0695301937014</c:v>
                </c:pt>
                <c:pt idx="161">
                  <c:v>1180.4535300297264</c:v>
                </c:pt>
                <c:pt idx="162">
                  <c:v>1184.723766084152</c:v>
                </c:pt>
                <c:pt idx="163">
                  <c:v>1188.8809789270008</c:v>
                </c:pt>
                <c:pt idx="164">
                  <c:v>1192.9258848256129</c:v>
                </c:pt>
                <c:pt idx="165">
                  <c:v>1196.859176337098</c:v>
                </c:pt>
                <c:pt idx="166">
                  <c:v>1200.681522877989</c:v>
                </c:pt>
                <c:pt idx="167">
                  <c:v>1204.3935712723287</c:v>
                </c:pt>
                <c:pt idx="168">
                  <c:v>1207.9959462793929</c:v>
                </c:pt>
                <c:pt idx="169">
                  <c:v>1211.4892511022372</c:v>
                </c:pt>
                <c:pt idx="170">
                  <c:v>1214.874067878251</c:v>
                </c:pt>
                <c:pt idx="171">
                  <c:v>1218.1509581528985</c:v>
                </c:pt>
                <c:pt idx="172">
                  <c:v>1221.3204633378393</c:v>
                </c:pt>
                <c:pt idx="173">
                  <c:v>1224.3831051546408</c:v>
                </c:pt>
                <c:pt idx="174">
                  <c:v>1227.3393860653252</c:v>
                </c:pt>
                <c:pt idx="175">
                  <c:v>1230.1897896910411</c:v>
                </c:pt>
                <c:pt idx="176">
                  <c:v>1232.9347812202029</c:v>
                </c:pt>
                <c:pt idx="177">
                  <c:v>1235.5748078075158</c:v>
                </c:pt>
                <c:pt idx="178">
                  <c:v>1238.110298965395</c:v>
                </c:pt>
                <c:pt idx="179">
                  <c:v>1240.5416669493904</c:v>
                </c:pt>
                <c:pt idx="180">
                  <c:v>1242.8693071393577</c:v>
                </c:pt>
                <c:pt idx="181">
                  <c:v>1245.0935984182622</c:v>
                </c:pt>
                <c:pt idx="182">
                  <c:v>1247.2149035506723</c:v>
                </c:pt>
                <c:pt idx="183">
                  <c:v>1249.2335695631889</c:v>
                </c:pt>
                <c:pt idx="184">
                  <c:v>1251.1499281292738</c:v>
                </c:pt>
                <c:pt idx="185">
                  <c:v>1252.964295961172</c:v>
                </c:pt>
                <c:pt idx="186">
                  <c:v>1254.6769752118755</c:v>
                </c:pt>
                <c:pt idx="187">
                  <c:v>1256.2882538903443</c:v>
                </c:pt>
                <c:pt idx="188">
                  <c:v>1257.7984062934572</c:v>
                </c:pt>
                <c:pt idx="189">
                  <c:v>1259.2076934584341</c:v>
                </c:pt>
                <c:pt idx="190">
                  <c:v>1260.5163636396896</c:v>
                </c:pt>
                <c:pt idx="191">
                  <c:v>1261.7246528142634</c:v>
                </c:pt>
                <c:pt idx="192">
                  <c:v>1262.83278522006</c:v>
                </c:pt>
                <c:pt idx="193">
                  <c:v>1263.8409739311187</c:v>
                </c:pt>
                <c:pt idx="194">
                  <c:v>1264.7494214739475</c:v>
                </c:pt>
                <c:pt idx="195">
                  <c:v>1265.5583204885788</c:v>
                </c:pt>
                <c:pt idx="196">
                  <c:v>1266.2678544373764</c:v>
                </c:pt>
                <c:pt idx="197">
                  <c:v>1266.8781983637223</c:v>
                </c:pt>
                <c:pt idx="198">
                  <c:v>1267.3895197015129</c:v>
                </c:pt>
                <c:pt idx="199">
                  <c:v>1267.8019791348931</c:v>
                </c:pt>
                <c:pt idx="200">
                  <c:v>1268.115731505909</c:v>
                </c:pt>
                <c:pt idx="201">
                  <c:v>1268.3309267658137</c:v>
                </c:pt>
                <c:pt idx="202">
                  <c:v>1268.4477109637482</c:v>
                </c:pt>
                <c:pt idx="203">
                  <c:v>1268.4662272645628</c:v>
                </c:pt>
                <c:pt idx="204">
                  <c:v>1268.3866169858175</c:v>
                </c:pt>
                <c:pt idx="205">
                  <c:v>1268.2090206426628</c:v>
                </c:pt>
                <c:pt idx="206">
                  <c:v>1267.9335789884663</c:v>
                </c:pt>
                <c:pt idx="207">
                  <c:v>1267.5604340388347</c:v>
                </c:pt>
                <c:pt idx="208">
                  <c:v>1267.0897300670858</c:v>
                </c:pt>
                <c:pt idx="209">
                  <c:v>1266.5216145602094</c:v>
                </c:pt>
                <c:pt idx="210">
                  <c:v>1265.8562391258442</c:v>
                </c:pt>
                <c:pt idx="211">
                  <c:v>1265.0937603426105</c:v>
                </c:pt>
                <c:pt idx="212">
                  <c:v>1264.2343405481402</c:v>
                </c:pt>
                <c:pt idx="213">
                  <c:v>1263.2781485611724</c:v>
                </c:pt>
                <c:pt idx="214">
                  <c:v>1262.2253603359882</c:v>
                </c:pt>
                <c:pt idx="215">
                  <c:v>1261.0761595491479</c:v>
                </c:pt>
                <c:pt idx="216">
                  <c:v>1259.8307381199156</c:v>
                </c:pt>
                <c:pt idx="217">
                  <c:v>1258.4892966668583</c:v>
                </c:pt>
                <c:pt idx="218">
                  <c:v>1257.0520449039143</c:v>
                </c:pt>
                <c:pt idx="219">
                  <c:v>1255.5192019797635</c:v>
                </c:pt>
                <c:pt idx="220">
                  <c:v>1253.8909967646246</c:v>
                </c:pt>
                <c:pt idx="221">
                  <c:v>1252.1676680887063</c:v>
                </c:pt>
                <c:pt idx="222">
                  <c:v>1250.3494649364982</c:v>
                </c:pt>
                <c:pt idx="223">
                  <c:v>1248.436646600936</c:v>
                </c:pt>
                <c:pt idx="224">
                  <c:v>1246.4294828012457</c:v>
                </c:pt>
                <c:pt idx="225">
                  <c:v>1244.3282537680125</c:v>
                </c:pt>
                <c:pt idx="226">
                  <c:v>1242.1332502987214</c:v>
                </c:pt>
                <c:pt idx="227">
                  <c:v>1239.8447737867316</c:v>
                </c:pt>
                <c:pt idx="228">
                  <c:v>1237.4631362263501</c:v>
                </c:pt>
                <c:pt idx="229">
                  <c:v>1234.9886601964026</c:v>
                </c:pt>
                <c:pt idx="230">
                  <c:v>1232.4216788244451</c:v>
                </c:pt>
                <c:pt idx="231">
                  <c:v>1229.7625357335221</c:v>
                </c:pt>
                <c:pt idx="232">
                  <c:v>1227.0115849731751</c:v>
                </c:pt>
                <c:pt idx="233">
                  <c:v>1224.1691909362087</c:v>
                </c:pt>
                <c:pt idx="234">
                  <c:v>1221.235728262559</c:v>
                </c:pt>
                <c:pt idx="235">
                  <c:v>1218.2115817314618</c:v>
                </c:pt>
                <c:pt idx="236">
                  <c:v>1215.0971461429858</c:v>
                </c:pt>
                <c:pt idx="237">
                  <c:v>1211.8928261898832</c:v>
                </c:pt>
                <c:pt idx="238">
                  <c:v>1208.599036320614</c:v>
                </c:pt>
                <c:pt idx="239">
                  <c:v>1205.2162005943092</c:v>
                </c:pt>
                <c:pt idx="240">
                  <c:v>1201.7447525283656</c:v>
                </c:pt>
                <c:pt idx="241">
                  <c:v>1198.1851349393016</c:v>
                </c:pt>
                <c:pt idx="242">
                  <c:v>1194.537799777441</c:v>
                </c:pt>
                <c:pt idx="243">
                  <c:v>1190.8032079559478</c:v>
                </c:pt>
                <c:pt idx="244">
                  <c:v>1186.9818291746899</c:v>
                </c:pt>
                <c:pt idx="245">
                  <c:v>1183.0741417393715</c:v>
                </c:pt>
                <c:pt idx="246">
                  <c:v>1179.0806323763418</c:v>
                </c:pt>
                <c:pt idx="247">
                  <c:v>1175.0017960434604</c:v>
                </c:pt>
                <c:pt idx="248">
                  <c:v>1170.8381357373721</c:v>
                </c:pt>
                <c:pt idx="249">
                  <c:v>1166.5901622975243</c:v>
                </c:pt>
                <c:pt idx="250">
                  <c:v>1162.2583942072388</c:v>
                </c:pt>
                <c:pt idx="251">
                  <c:v>1157.8433573921336</c:v>
                </c:pt>
                <c:pt idx="252">
                  <c:v>1153.3455850161752</c:v>
                </c:pt>
                <c:pt idx="253">
                  <c:v>1148.765617275626</c:v>
                </c:pt>
                <c:pt idx="254">
                  <c:v>1144.1040011911432</c:v>
                </c:pt>
                <c:pt idx="255">
                  <c:v>1139.3612903982685</c:v>
                </c:pt>
                <c:pt idx="256">
                  <c:v>1134.5380449365446</c:v>
                </c:pt>
                <c:pt idx="257">
                  <c:v>1129.6348310374797</c:v>
                </c:pt>
                <c:pt idx="258">
                  <c:v>1124.6522209115749</c:v>
                </c:pt>
                <c:pt idx="259">
                  <c:v>1119.5907925346203</c:v>
                </c:pt>
                <c:pt idx="260">
                  <c:v>1114.4511294334618</c:v>
                </c:pt>
                <c:pt idx="261">
                  <c:v>1109.2338204714274</c:v>
                </c:pt>
                <c:pt idx="262">
                  <c:v>1103.939459633601</c:v>
                </c:pt>
                <c:pt idx="263">
                  <c:v>1098.5686458121213</c:v>
                </c:pt>
                <c:pt idx="264">
                  <c:v>1093.1219825916812</c:v>
                </c:pt>
                <c:pt idx="265">
                  <c:v>1087.6000780353929</c:v>
                </c:pt>
                <c:pt idx="266">
                  <c:v>1082.0035444711821</c:v>
                </c:pt>
                <c:pt idx="267">
                  <c:v>1076.3329982788675</c:v>
                </c:pt>
                <c:pt idx="268">
                  <c:v>1070.5890596780764</c:v>
                </c:pt>
                <c:pt idx="269">
                  <c:v>1064.7723525171427</c:v>
                </c:pt>
                <c:pt idx="270">
                  <c:v>1058.8835040631282</c:v>
                </c:pt>
                <c:pt idx="271">
                  <c:v>1052.9231447931027</c:v>
                </c:pt>
                <c:pt idx="272">
                  <c:v>1046.8919081868153</c:v>
                </c:pt>
                <c:pt idx="273">
                  <c:v>1040.790430520881</c:v>
                </c:pt>
                <c:pt idx="274">
                  <c:v>1034.6193506646057</c:v>
                </c:pt>
                <c:pt idx="275">
                  <c:v>1028.3793098775652</c:v>
                </c:pt>
                <c:pt idx="276">
                  <c:v>1022.0709516090509</c:v>
                </c:pt>
                <c:pt idx="277">
                  <c:v>1015.6949212994889</c:v>
                </c:pt>
                <c:pt idx="278">
                  <c:v>1009.2518661839351</c:v>
                </c:pt>
                <c:pt idx="279">
                  <c:v>1002.7424350977453</c:v>
                </c:pt>
                <c:pt idx="280">
                  <c:v>996.16727828451269</c:v>
                </c:pt>
                <c:pt idx="281">
                  <c:v>989.52704720636245</c:v>
                </c:pt>
                <c:pt idx="282">
                  <c:v>982.82239435668873</c:v>
                </c:pt>
                <c:pt idx="283">
                  <c:v>976.05397307541273</c:v>
                </c:pt>
                <c:pt idx="284">
                  <c:v>969.22243736683924</c:v>
                </c:pt>
                <c:pt idx="285">
                  <c:v>962.32844172018258</c:v>
                </c:pt>
                <c:pt idx="286">
                  <c:v>955.3726409328292</c:v>
                </c:pt>
                <c:pt idx="287">
                  <c:v>948.35568993640061</c:v>
                </c:pt>
                <c:pt idx="288">
                  <c:v>941.27824362567537</c:v>
                </c:pt>
                <c:pt idx="289">
                  <c:v>934.14095669042479</c:v>
                </c:pt>
                <c:pt idx="290">
                  <c:v>926.94448345021351</c:v>
                </c:pt>
                <c:pt idx="291">
                  <c:v>919.68947769221199</c:v>
                </c:pt>
                <c:pt idx="292">
                  <c:v>912.37659251206389</c:v>
                </c:pt>
                <c:pt idx="293">
                  <c:v>905.00648015784736</c:v>
                </c:pt>
                <c:pt idx="294">
                  <c:v>897.57979187716535</c:v>
                </c:pt>
                <c:pt idx="295">
                  <c:v>890.09717776739774</c:v>
                </c:pt>
                <c:pt idx="296">
                  <c:v>882.55928662914221</c:v>
                </c:pt>
                <c:pt idx="297">
                  <c:v>874.96676582286909</c:v>
                </c:pt>
                <c:pt idx="298">
                  <c:v>867.32026112881124</c:v>
                </c:pt>
                <c:pt idx="299">
                  <c:v>859.6204166101063</c:v>
                </c:pt>
                <c:pt idx="300">
                  <c:v>851.86787447920631</c:v>
                </c:pt>
                <c:pt idx="301">
                  <c:v>844.06327496756501</c:v>
                </c:pt>
                <c:pt idx="302">
                  <c:v>836.20725619861219</c:v>
                </c:pt>
                <c:pt idx="303">
                  <c:v>828.30045406401871</c:v>
                </c:pt>
                <c:pt idx="304">
                  <c:v>820.34350210325556</c:v>
                </c:pt>
                <c:pt idx="305">
                  <c:v>812.33703138644466</c:v>
                </c:pt>
                <c:pt idx="306">
                  <c:v>804.28167040049948</c:v>
                </c:pt>
                <c:pt idx="307">
                  <c:v>796.17804493854749</c:v>
                </c:pt>
                <c:pt idx="308">
                  <c:v>788.02677799262722</c:v>
                </c:pt>
                <c:pt idx="309">
                  <c:v>779.82848964964728</c:v>
                </c:pt>
                <c:pt idx="310">
                  <c:v>771.5837969905939</c:v>
                </c:pt>
                <c:pt idx="311">
                  <c:v>763.29331399297121</c:v>
                </c:pt>
                <c:pt idx="312">
                  <c:v>754.95765143645508</c:v>
                </c:pt>
                <c:pt idx="313">
                  <c:v>746.57741681174093</c:v>
                </c:pt>
                <c:pt idx="314">
                  <c:v>738.15321423256239</c:v>
                </c:pt>
                <c:pt idx="315">
                  <c:v>729.68564435085591</c:v>
                </c:pt>
                <c:pt idx="316">
                  <c:v>721.17530427504585</c:v>
                </c:pt>
                <c:pt idx="317">
                  <c:v>712.62278749142092</c:v>
                </c:pt>
                <c:pt idx="318">
                  <c:v>704.02868378857238</c:v>
                </c:pt>
                <c:pt idx="319">
                  <c:v>695.39357918486269</c:v>
                </c:pt>
                <c:pt idx="320">
                  <c:v>686.71805585889103</c:v>
                </c:pt>
                <c:pt idx="321">
                  <c:v>678.00269208292207</c:v>
                </c:pt>
                <c:pt idx="322">
                  <c:v>669.24806215924059</c:v>
                </c:pt>
                <c:pt idx="323">
                  <c:v>660.45473635939675</c:v>
                </c:pt>
                <c:pt idx="324">
                  <c:v>651.62328086630168</c:v>
                </c:pt>
                <c:pt idx="325">
                  <c:v>642.75425771913581</c:v>
                </c:pt>
                <c:pt idx="326">
                  <c:v>633.84822476102784</c:v>
                </c:pt>
                <c:pt idx="327">
                  <c:v>624.90573558946392</c:v>
                </c:pt>
                <c:pt idx="328">
                  <c:v>615.92733950938418</c:v>
                </c:pt>
                <c:pt idx="329">
                  <c:v>606.91358148892368</c:v>
                </c:pt>
                <c:pt idx="330">
                  <c:v>597.86500211775387</c:v>
                </c:pt>
                <c:pt idx="331">
                  <c:v>588.78213756797959</c:v>
                </c:pt>
                <c:pt idx="332">
                  <c:v>579.66551955754687</c:v>
                </c:pt>
                <c:pt idx="333">
                  <c:v>570.51567531611568</c:v>
                </c:pt>
                <c:pt idx="334">
                  <c:v>561.33312755335135</c:v>
                </c:pt>
                <c:pt idx="335">
                  <c:v>552.11839442958797</c:v>
                </c:pt>
                <c:pt idx="336">
                  <c:v>542.87198952881681</c:v>
                </c:pt>
                <c:pt idx="337">
                  <c:v>533.59442183395277</c:v>
                </c:pt>
                <c:pt idx="338">
                  <c:v>524.28619570433091</c:v>
                </c:pt>
                <c:pt idx="339">
                  <c:v>514.94781085538534</c:v>
                </c:pt>
                <c:pt idx="340">
                  <c:v>505.57976234046356</c:v>
                </c:pt>
                <c:pt idx="341">
                  <c:v>496.18254053472685</c:v>
                </c:pt>
                <c:pt idx="342">
                  <c:v>486.75663112108992</c:v>
                </c:pt>
                <c:pt idx="343">
                  <c:v>477.30251507815149</c:v>
                </c:pt>
                <c:pt idx="344">
                  <c:v>467.82066867006796</c:v>
                </c:pt>
                <c:pt idx="345">
                  <c:v>458.31156343832231</c:v>
                </c:pt>
                <c:pt idx="346">
                  <c:v>448.7756661953407</c:v>
                </c:pt>
                <c:pt idx="347">
                  <c:v>439.2134390199094</c:v>
                </c:pt>
                <c:pt idx="348">
                  <c:v>429.62533925434462</c:v>
                </c:pt>
                <c:pt idx="349">
                  <c:v>420.01181950336871</c:v>
                </c:pt>
                <c:pt idx="350">
                  <c:v>410.37332763464536</c:v>
                </c:pt>
                <c:pt idx="351">
                  <c:v>400.71030678092825</c:v>
                </c:pt>
                <c:pt idx="352">
                  <c:v>391.02319534377659</c:v>
                </c:pt>
                <c:pt idx="353">
                  <c:v>381.31242699879232</c:v>
                </c:pt>
                <c:pt idx="354">
                  <c:v>371.57843070233338</c:v>
                </c:pt>
                <c:pt idx="355">
                  <c:v>361.82163069965884</c:v>
                </c:pt>
                <c:pt idx="356">
                  <c:v>352.04244653446119</c:v>
                </c:pt>
                <c:pt idx="357">
                  <c:v>342.24129305974208</c:v>
                </c:pt>
                <c:pt idx="358">
                  <c:v>332.41858044998838</c:v>
                </c:pt>
                <c:pt idx="359">
                  <c:v>322.57471421460559</c:v>
                </c:pt>
                <c:pt idx="360">
                  <c:v>312.71009521256661</c:v>
                </c:pt>
                <c:pt idx="361">
                  <c:v>302.82511966823398</c:v>
                </c:pt>
                <c:pt idx="362">
                  <c:v>292.92017918831471</c:v>
                </c:pt>
                <c:pt idx="363">
                  <c:v>282.9956607799071</c:v>
                </c:pt>
                <c:pt idx="364">
                  <c:v>273.05194686959982</c:v>
                </c:pt>
                <c:pt idx="365">
                  <c:v>263.08941532358369</c:v>
                </c:pt>
                <c:pt idx="366">
                  <c:v>253.10843946873814</c:v>
                </c:pt>
                <c:pt idx="367">
                  <c:v>243.10938811465346</c:v>
                </c:pt>
                <c:pt idx="368">
                  <c:v>233.09262557655245</c:v>
                </c:pt>
                <c:pt idx="369">
                  <c:v>223.05851169907419</c:v>
                </c:pt>
                <c:pt idx="370">
                  <c:v>213.00740188088406</c:v>
                </c:pt>
                <c:pt idx="371">
                  <c:v>202.93964710007472</c:v>
                </c:pt>
                <c:pt idx="372">
                  <c:v>192.85559394032333</c:v>
                </c:pt>
                <c:pt idx="373">
                  <c:v>182.75558461777101</c:v>
                </c:pt>
                <c:pt idx="374">
                  <c:v>172.6399570085911</c:v>
                </c:pt>
                <c:pt idx="375">
                  <c:v>162.50904467721389</c:v>
                </c:pt>
                <c:pt idx="376">
                  <c:v>152.36317690517544</c:v>
                </c:pt>
                <c:pt idx="377">
                  <c:v>142.2026787205595</c:v>
                </c:pt>
                <c:pt idx="378">
                  <c:v>132.02787092800196</c:v>
                </c:pt>
                <c:pt idx="379">
                  <c:v>121.83907013922753</c:v>
                </c:pt>
                <c:pt idx="380">
                  <c:v>111.63658880408991</c:v>
                </c:pt>
                <c:pt idx="381">
                  <c:v>101.42073524208654</c:v>
                </c:pt>
                <c:pt idx="382">
                  <c:v>91.191813674320144</c:v>
                </c:pt>
                <c:pt idx="383">
                  <c:v>80.950124255879928</c:v>
                </c:pt>
                <c:pt idx="384">
                  <c:v>70.695963108615686</c:v>
                </c:pt>
                <c:pt idx="385">
                  <c:v>60.429622354279118</c:v>
                </c:pt>
                <c:pt idx="386">
                  <c:v>50.15139014800701</c:v>
                </c:pt>
                <c:pt idx="387">
                  <c:v>39.861550712121719</c:v>
                </c:pt>
                <c:pt idx="388">
                  <c:v>29.56038437022503</c:v>
                </c:pt>
                <c:pt idx="389">
                  <c:v>19.24816758156209</c:v>
                </c:pt>
                <c:pt idx="390">
                  <c:v>8.9251729756327176</c:v>
                </c:pt>
                <c:pt idx="391">
                  <c:v>-1.4083306129718967</c:v>
                </c:pt>
                <c:pt idx="392">
                  <c:v>-1.4186693093715237</c:v>
                </c:pt>
                <c:pt idx="393">
                  <c:v>-1.4290080158833274</c:v>
                </c:pt>
                <c:pt idx="394">
                  <c:v>-1.4393467325070486</c:v>
                </c:pt>
                <c:pt idx="395">
                  <c:v>-1.4496854592424282</c:v>
                </c:pt>
                <c:pt idx="396">
                  <c:v>-1.4600241960892069</c:v>
                </c:pt>
                <c:pt idx="397">
                  <c:v>-1.4703629430471257</c:v>
                </c:pt>
                <c:pt idx="398">
                  <c:v>-1.4807017001159255</c:v>
                </c:pt>
                <c:pt idx="399">
                  <c:v>-1.4910404672953472</c:v>
                </c:pt>
                <c:pt idx="400">
                  <c:v>-1.5013792445851317</c:v>
                </c:pt>
                <c:pt idx="401">
                  <c:v>-1.5117180319850199</c:v>
                </c:pt>
                <c:pt idx="402">
                  <c:v>-1.5220568294947525</c:v>
                </c:pt>
                <c:pt idx="403">
                  <c:v>-1.5323956371140706</c:v>
                </c:pt>
                <c:pt idx="404">
                  <c:v>-1.5427344548427151</c:v>
                </c:pt>
                <c:pt idx="405">
                  <c:v>-1.5530732826804268</c:v>
                </c:pt>
                <c:pt idx="406">
                  <c:v>-1.5634121206269467</c:v>
                </c:pt>
                <c:pt idx="407">
                  <c:v>-1.5737509686820157</c:v>
                </c:pt>
                <c:pt idx="408">
                  <c:v>-1.5840898268453747</c:v>
                </c:pt>
                <c:pt idx="409">
                  <c:v>-1.5944286951167648</c:v>
                </c:pt>
                <c:pt idx="410">
                  <c:v>-1.6047675734959266</c:v>
                </c:pt>
                <c:pt idx="411">
                  <c:v>-1.6151064619826012</c:v>
                </c:pt>
                <c:pt idx="412">
                  <c:v>-1.6254453605765298</c:v>
                </c:pt>
                <c:pt idx="413">
                  <c:v>-1.6357842692774529</c:v>
                </c:pt>
                <c:pt idx="414">
                  <c:v>-1.6461231880851117</c:v>
                </c:pt>
                <c:pt idx="415">
                  <c:v>-1.6564621169992471</c:v>
                </c:pt>
                <c:pt idx="416">
                  <c:v>-1.6668010560195998</c:v>
                </c:pt>
                <c:pt idx="417">
                  <c:v>-1.6771400051459111</c:v>
                </c:pt>
                <c:pt idx="418">
                  <c:v>-1.687478964377922</c:v>
                </c:pt>
                <c:pt idx="419">
                  <c:v>-1.6978179337153732</c:v>
                </c:pt>
                <c:pt idx="420">
                  <c:v>-1.7081569131580057</c:v>
                </c:pt>
                <c:pt idx="421">
                  <c:v>-1.7184959027055606</c:v>
                </c:pt>
                <c:pt idx="422">
                  <c:v>-1.7288349023577787</c:v>
                </c:pt>
                <c:pt idx="423">
                  <c:v>-1.7391739121144012</c:v>
                </c:pt>
                <c:pt idx="424">
                  <c:v>-1.749512931975169</c:v>
                </c:pt>
                <c:pt idx="425">
                  <c:v>-1.759851961939823</c:v>
                </c:pt>
                <c:pt idx="426">
                  <c:v>-1.7701910020081042</c:v>
                </c:pt>
                <c:pt idx="427">
                  <c:v>-1.7805300521797536</c:v>
                </c:pt>
                <c:pt idx="428">
                  <c:v>-1.7908691124545122</c:v>
                </c:pt>
                <c:pt idx="429">
                  <c:v>-1.8012081828321209</c:v>
                </c:pt>
                <c:pt idx="430">
                  <c:v>-1.8115472633123209</c:v>
                </c:pt>
                <c:pt idx="431">
                  <c:v>-1.8218863538948531</c:v>
                </c:pt>
                <c:pt idx="432">
                  <c:v>-1.8322254545794585</c:v>
                </c:pt>
                <c:pt idx="433">
                  <c:v>-1.8425645653658782</c:v>
                </c:pt>
                <c:pt idx="434">
                  <c:v>-1.852903686253853</c:v>
                </c:pt>
                <c:pt idx="435">
                  <c:v>-1.8632428172431241</c:v>
                </c:pt>
                <c:pt idx="436">
                  <c:v>-1.8735819583334326</c:v>
                </c:pt>
                <c:pt idx="437">
                  <c:v>-1.8839211095245192</c:v>
                </c:pt>
                <c:pt idx="438">
                  <c:v>-1.8942602708161254</c:v>
                </c:pt>
                <c:pt idx="439">
                  <c:v>-1.9045994422079917</c:v>
                </c:pt>
                <c:pt idx="440">
                  <c:v>-1.9149386236998596</c:v>
                </c:pt>
                <c:pt idx="441">
                  <c:v>-1.9252778152914698</c:v>
                </c:pt>
                <c:pt idx="442">
                  <c:v>-1.9356170169825635</c:v>
                </c:pt>
                <c:pt idx="443">
                  <c:v>-1.9459562287728818</c:v>
                </c:pt>
                <c:pt idx="444">
                  <c:v>-1.9562954506621657</c:v>
                </c:pt>
                <c:pt idx="445">
                  <c:v>-1.9666346826501564</c:v>
                </c:pt>
                <c:pt idx="446">
                  <c:v>-1.9769739247365947</c:v>
                </c:pt>
                <c:pt idx="447">
                  <c:v>-1.9873131769212218</c:v>
                </c:pt>
                <c:pt idx="448">
                  <c:v>-1.9976524392037787</c:v>
                </c:pt>
                <c:pt idx="449">
                  <c:v>-2.0079917115840065</c:v>
                </c:pt>
                <c:pt idx="450">
                  <c:v>-2.0183309940616465</c:v>
                </c:pt>
                <c:pt idx="451">
                  <c:v>-2.0286702866364394</c:v>
                </c:pt>
                <c:pt idx="452">
                  <c:v>-2.0390095893081264</c:v>
                </c:pt>
                <c:pt idx="453">
                  <c:v>-2.0493489020764488</c:v>
                </c:pt>
                <c:pt idx="454">
                  <c:v>-2.0596882249411474</c:v>
                </c:pt>
                <c:pt idx="455">
                  <c:v>-2.0700275579019634</c:v>
                </c:pt>
                <c:pt idx="456">
                  <c:v>-2.0803669009586381</c:v>
                </c:pt>
                <c:pt idx="457">
                  <c:v>-2.0907062541109123</c:v>
                </c:pt>
                <c:pt idx="458">
                  <c:v>-2.101045617358527</c:v>
                </c:pt>
                <c:pt idx="459">
                  <c:v>-2.1113849907012239</c:v>
                </c:pt>
                <c:pt idx="460">
                  <c:v>-2.1217243741387435</c:v>
                </c:pt>
                <c:pt idx="461">
                  <c:v>-2.1320637676708269</c:v>
                </c:pt>
                <c:pt idx="462">
                  <c:v>-2.1424031712972158</c:v>
                </c:pt>
                <c:pt idx="463">
                  <c:v>-2.1527425850176507</c:v>
                </c:pt>
                <c:pt idx="464">
                  <c:v>-2.1630820088318732</c:v>
                </c:pt>
                <c:pt idx="465">
                  <c:v>-2.1734214427396243</c:v>
                </c:pt>
                <c:pt idx="466">
                  <c:v>-2.1837608867406448</c:v>
                </c:pt>
                <c:pt idx="467">
                  <c:v>-2.1941003408346762</c:v>
                </c:pt>
                <c:pt idx="468">
                  <c:v>-2.2044398050214595</c:v>
                </c:pt>
                <c:pt idx="469">
                  <c:v>-2.2147792793007359</c:v>
                </c:pt>
                <c:pt idx="470">
                  <c:v>-2.2251187636722465</c:v>
                </c:pt>
                <c:pt idx="471">
                  <c:v>-2.2354582581357327</c:v>
                </c:pt>
                <c:pt idx="472">
                  <c:v>-2.2457977626909353</c:v>
                </c:pt>
                <c:pt idx="473">
                  <c:v>-2.2561372773375958</c:v>
                </c:pt>
                <c:pt idx="474">
                  <c:v>-2.2664768020754549</c:v>
                </c:pt>
                <c:pt idx="475">
                  <c:v>-2.276816336904254</c:v>
                </c:pt>
                <c:pt idx="476">
                  <c:v>-2.2871558818237343</c:v>
                </c:pt>
                <c:pt idx="477">
                  <c:v>-2.2974954368336369</c:v>
                </c:pt>
                <c:pt idx="478">
                  <c:v>-2.3078350019337033</c:v>
                </c:pt>
                <c:pt idx="479">
                  <c:v>-2.3181745771236741</c:v>
                </c:pt>
                <c:pt idx="480">
                  <c:v>-2.328514162403291</c:v>
                </c:pt>
                <c:pt idx="481">
                  <c:v>-2.338853757772295</c:v>
                </c:pt>
                <c:pt idx="482">
                  <c:v>-2.3491933632304272</c:v>
                </c:pt>
                <c:pt idx="483">
                  <c:v>-2.3595329787774291</c:v>
                </c:pt>
                <c:pt idx="484">
                  <c:v>-2.3698726044130414</c:v>
                </c:pt>
                <c:pt idx="485">
                  <c:v>-2.3802122401370056</c:v>
                </c:pt>
                <c:pt idx="486">
                  <c:v>-2.3905518859490629</c:v>
                </c:pt>
                <c:pt idx="487">
                  <c:v>-2.4008915418489547</c:v>
                </c:pt>
                <c:pt idx="488">
                  <c:v>-2.4112312078364218</c:v>
                </c:pt>
                <c:pt idx="489">
                  <c:v>-2.4215708839112056</c:v>
                </c:pt>
                <c:pt idx="490">
                  <c:v>-2.4319105700730472</c:v>
                </c:pt>
                <c:pt idx="491">
                  <c:v>-2.4422502663216883</c:v>
                </c:pt>
                <c:pt idx="492">
                  <c:v>-2.4525899726568694</c:v>
                </c:pt>
                <c:pt idx="493">
                  <c:v>-2.4629296890783321</c:v>
                </c:pt>
                <c:pt idx="494">
                  <c:v>-2.4732694155858179</c:v>
                </c:pt>
                <c:pt idx="495">
                  <c:v>-2.483609152179068</c:v>
                </c:pt>
                <c:pt idx="496">
                  <c:v>-2.4939488988578233</c:v>
                </c:pt>
                <c:pt idx="497">
                  <c:v>-2.5042886556218251</c:v>
                </c:pt>
                <c:pt idx="498">
                  <c:v>-2.5146284224708149</c:v>
                </c:pt>
                <c:pt idx="499">
                  <c:v>-2.5249681994045337</c:v>
                </c:pt>
                <c:pt idx="500">
                  <c:v>-2.5353079864227226</c:v>
                </c:pt>
                <c:pt idx="501">
                  <c:v>-2.5456477835251232</c:v>
                </c:pt>
                <c:pt idx="502">
                  <c:v>-2.5559875907114766</c:v>
                </c:pt>
                <c:pt idx="503">
                  <c:v>-2.5663274079815244</c:v>
                </c:pt>
                <c:pt idx="504">
                  <c:v>-2.5766672353350071</c:v>
                </c:pt>
                <c:pt idx="505">
                  <c:v>-2.5870070727716667</c:v>
                </c:pt>
                <c:pt idx="506">
                  <c:v>-2.5973469202912445</c:v>
                </c:pt>
                <c:pt idx="507">
                  <c:v>-2.6076867778934814</c:v>
                </c:pt>
                <c:pt idx="508">
                  <c:v>-2.6180266455781185</c:v>
                </c:pt>
                <c:pt idx="509">
                  <c:v>-2.6283665233448974</c:v>
                </c:pt>
                <c:pt idx="510">
                  <c:v>-2.6387064111935596</c:v>
                </c:pt>
                <c:pt idx="511">
                  <c:v>-2.6490463091238463</c:v>
                </c:pt>
                <c:pt idx="512">
                  <c:v>-2.6593862171354985</c:v>
                </c:pt>
                <c:pt idx="513">
                  <c:v>-2.6697261352282577</c:v>
                </c:pt>
                <c:pt idx="514">
                  <c:v>-2.6800660634018652</c:v>
                </c:pt>
                <c:pt idx="515">
                  <c:v>-2.6904060016560623</c:v>
                </c:pt>
                <c:pt idx="516">
                  <c:v>-2.7007459499905901</c:v>
                </c:pt>
                <c:pt idx="517">
                  <c:v>-2.7110859084051904</c:v>
                </c:pt>
                <c:pt idx="518">
                  <c:v>-2.721425876899604</c:v>
                </c:pt>
                <c:pt idx="519">
                  <c:v>-2.7317658554735726</c:v>
                </c:pt>
                <c:pt idx="520">
                  <c:v>-2.7421058441268378</c:v>
                </c:pt>
                <c:pt idx="521">
                  <c:v>-2.7524458428591401</c:v>
                </c:pt>
                <c:pt idx="522">
                  <c:v>-2.7627858516702215</c:v>
                </c:pt>
                <c:pt idx="523">
                  <c:v>-2.7731258705598232</c:v>
                </c:pt>
                <c:pt idx="524">
                  <c:v>-2.7834658995276862</c:v>
                </c:pt>
                <c:pt idx="525">
                  <c:v>-2.7938059385735521</c:v>
                </c:pt>
                <c:pt idx="526">
                  <c:v>-2.8041459876971624</c:v>
                </c:pt>
                <c:pt idx="527">
                  <c:v>-2.8144860468982582</c:v>
                </c:pt>
                <c:pt idx="528">
                  <c:v>-2.8248261161765811</c:v>
                </c:pt>
                <c:pt idx="529">
                  <c:v>-2.8351661955318725</c:v>
                </c:pt>
                <c:pt idx="530">
                  <c:v>-2.8455062849638737</c:v>
                </c:pt>
                <c:pt idx="531">
                  <c:v>-2.8558463844723256</c:v>
                </c:pt>
                <c:pt idx="532">
                  <c:v>-2.8661864940569703</c:v>
                </c:pt>
                <c:pt idx="533">
                  <c:v>-2.8765266137175485</c:v>
                </c:pt>
                <c:pt idx="534">
                  <c:v>-2.886866743453802</c:v>
                </c:pt>
                <c:pt idx="535">
                  <c:v>-2.897206883265472</c:v>
                </c:pt>
                <c:pt idx="536">
                  <c:v>-2.9075470331523001</c:v>
                </c:pt>
                <c:pt idx="537">
                  <c:v>-2.9178871931140278</c:v>
                </c:pt>
                <c:pt idx="538">
                  <c:v>-2.9282273631503961</c:v>
                </c:pt>
                <c:pt idx="539">
                  <c:v>-2.9385675432611467</c:v>
                </c:pt>
                <c:pt idx="540">
                  <c:v>-2.9489077334460205</c:v>
                </c:pt>
                <c:pt idx="541">
                  <c:v>-2.9592479337047592</c:v>
                </c:pt>
                <c:pt idx="542">
                  <c:v>-2.9695881440371044</c:v>
                </c:pt>
                <c:pt idx="543">
                  <c:v>-2.9799283644427974</c:v>
                </c:pt>
                <c:pt idx="544">
                  <c:v>-2.9902685949215795</c:v>
                </c:pt>
                <c:pt idx="545">
                  <c:v>-3.0006088354731926</c:v>
                </c:pt>
                <c:pt idx="546">
                  <c:v>-3.0109490860973773</c:v>
                </c:pt>
                <c:pt idx="547">
                  <c:v>-3.0212893467938757</c:v>
                </c:pt>
                <c:pt idx="548">
                  <c:v>-3.0316296175624289</c:v>
                </c:pt>
                <c:pt idx="549">
                  <c:v>-3.0419698984027788</c:v>
                </c:pt>
                <c:pt idx="550">
                  <c:v>-3.052310189314666</c:v>
                </c:pt>
                <c:pt idx="551">
                  <c:v>-3.0626504902978327</c:v>
                </c:pt>
                <c:pt idx="552">
                  <c:v>-3.0729908013520202</c:v>
                </c:pt>
                <c:pt idx="553">
                  <c:v>-3.0833311224769697</c:v>
                </c:pt>
                <c:pt idx="554">
                  <c:v>-3.0936714536724228</c:v>
                </c:pt>
                <c:pt idx="555">
                  <c:v>-3.104011794938121</c:v>
                </c:pt>
                <c:pt idx="556">
                  <c:v>-3.1143521462738053</c:v>
                </c:pt>
                <c:pt idx="557">
                  <c:v>-3.1246925076792178</c:v>
                </c:pt>
                <c:pt idx="558">
                  <c:v>-3.1350328791540996</c:v>
                </c:pt>
                <c:pt idx="559">
                  <c:v>-3.1453732606981926</c:v>
                </c:pt>
                <c:pt idx="560">
                  <c:v>-3.1557136523112379</c:v>
                </c:pt>
                <c:pt idx="561">
                  <c:v>-3.1660540539929771</c:v>
                </c:pt>
                <c:pt idx="562">
                  <c:v>-3.1763944657431513</c:v>
                </c:pt>
                <c:pt idx="563">
                  <c:v>-3.1867348875615025</c:v>
                </c:pt>
                <c:pt idx="564">
                  <c:v>-3.1970753194477721</c:v>
                </c:pt>
                <c:pt idx="565">
                  <c:v>-3.2074157614017014</c:v>
                </c:pt>
                <c:pt idx="566">
                  <c:v>-3.2177562134230318</c:v>
                </c:pt>
                <c:pt idx="567">
                  <c:v>-3.2280966755115053</c:v>
                </c:pt>
                <c:pt idx="568">
                  <c:v>-3.238437147666863</c:v>
                </c:pt>
                <c:pt idx="569">
                  <c:v>-3.2487776298888464</c:v>
                </c:pt>
                <c:pt idx="570">
                  <c:v>-3.2591181221771972</c:v>
                </c:pt>
                <c:pt idx="571">
                  <c:v>-3.2694586245316568</c:v>
                </c:pt>
                <c:pt idx="572">
                  <c:v>-3.2797991369519668</c:v>
                </c:pt>
                <c:pt idx="573">
                  <c:v>-3.2901396594378687</c:v>
                </c:pt>
                <c:pt idx="574">
                  <c:v>-3.300480191989104</c:v>
                </c:pt>
                <c:pt idx="575">
                  <c:v>-3.3108207346054139</c:v>
                </c:pt>
                <c:pt idx="576">
                  <c:v>-3.3211612872865404</c:v>
                </c:pt>
                <c:pt idx="577">
                  <c:v>-3.3315018500322249</c:v>
                </c:pt>
                <c:pt idx="578">
                  <c:v>-3.341842422842209</c:v>
                </c:pt>
                <c:pt idx="579">
                  <c:v>-3.3521830057162343</c:v>
                </c:pt>
                <c:pt idx="580">
                  <c:v>-3.3625235986540418</c:v>
                </c:pt>
                <c:pt idx="581">
                  <c:v>-3.3728642016553736</c:v>
                </c:pt>
                <c:pt idx="582">
                  <c:v>-3.3832048147199711</c:v>
                </c:pt>
                <c:pt idx="583">
                  <c:v>-3.393545437847576</c:v>
                </c:pt>
                <c:pt idx="584">
                  <c:v>-3.4038860710379297</c:v>
                </c:pt>
                <c:pt idx="585">
                  <c:v>-3.4142267142907738</c:v>
                </c:pt>
                <c:pt idx="586">
                  <c:v>-3.4245673676058499</c:v>
                </c:pt>
                <c:pt idx="587">
                  <c:v>-3.4349080309828994</c:v>
                </c:pt>
                <c:pt idx="588">
                  <c:v>-3.4452487044216644</c:v>
                </c:pt>
                <c:pt idx="589">
                  <c:v>-3.455589387921886</c:v>
                </c:pt>
                <c:pt idx="590">
                  <c:v>-3.4659300814833061</c:v>
                </c:pt>
                <c:pt idx="591">
                  <c:v>-3.4762707851056658</c:v>
                </c:pt>
                <c:pt idx="592">
                  <c:v>-3.4866114987887071</c:v>
                </c:pt>
                <c:pt idx="593">
                  <c:v>-3.4969522225321716</c:v>
                </c:pt>
                <c:pt idx="594">
                  <c:v>-3.5072929563358008</c:v>
                </c:pt>
                <c:pt idx="595">
                  <c:v>-3.5176337001993363</c:v>
                </c:pt>
                <c:pt idx="596">
                  <c:v>-3.5279744541225195</c:v>
                </c:pt>
                <c:pt idx="597">
                  <c:v>-3.5383152181050921</c:v>
                </c:pt>
                <c:pt idx="598">
                  <c:v>-3.5486559921467959</c:v>
                </c:pt>
                <c:pt idx="599">
                  <c:v>-3.5589967762473722</c:v>
                </c:pt>
                <c:pt idx="600">
                  <c:v>-3.5693375704065629</c:v>
                </c:pt>
                <c:pt idx="601">
                  <c:v>-3.5796783746241094</c:v>
                </c:pt>
                <c:pt idx="602">
                  <c:v>-3.5900191888997539</c:v>
                </c:pt>
                <c:pt idx="603">
                  <c:v>-3.6003600132332374</c:v>
                </c:pt>
                <c:pt idx="604">
                  <c:v>-3.6107008476243019</c:v>
                </c:pt>
                <c:pt idx="605">
                  <c:v>-3.6210416920726889</c:v>
                </c:pt>
                <c:pt idx="606">
                  <c:v>-3.63138254657814</c:v>
                </c:pt>
                <c:pt idx="607">
                  <c:v>-3.6417234111403967</c:v>
                </c:pt>
                <c:pt idx="608">
                  <c:v>-3.6520642857592009</c:v>
                </c:pt>
                <c:pt idx="609">
                  <c:v>-3.6624051704342944</c:v>
                </c:pt>
                <c:pt idx="610">
                  <c:v>-3.6727460651654185</c:v>
                </c:pt>
                <c:pt idx="611">
                  <c:v>-3.6830869699523148</c:v>
                </c:pt>
                <c:pt idx="612">
                  <c:v>-3.6934278847947253</c:v>
                </c:pt>
                <c:pt idx="613">
                  <c:v>-3.7037688096923915</c:v>
                </c:pt>
                <c:pt idx="614">
                  <c:v>-3.7141097446450551</c:v>
                </c:pt>
                <c:pt idx="615">
                  <c:v>-3.7244506896524578</c:v>
                </c:pt>
                <c:pt idx="616">
                  <c:v>-3.7347916447143414</c:v>
                </c:pt>
                <c:pt idx="617">
                  <c:v>-3.7451326098304474</c:v>
                </c:pt>
                <c:pt idx="618">
                  <c:v>-3.7554735850005176</c:v>
                </c:pt>
                <c:pt idx="619">
                  <c:v>-3.7658145702242938</c:v>
                </c:pt>
                <c:pt idx="620">
                  <c:v>-3.7761555655015173</c:v>
                </c:pt>
                <c:pt idx="621">
                  <c:v>-3.7864965708319298</c:v>
                </c:pt>
                <c:pt idx="622">
                  <c:v>-3.7968375862152732</c:v>
                </c:pt>
                <c:pt idx="623">
                  <c:v>-3.8071786116512896</c:v>
                </c:pt>
                <c:pt idx="624">
                  <c:v>-3.8175196471397199</c:v>
                </c:pt>
                <c:pt idx="625">
                  <c:v>-3.8278606926803067</c:v>
                </c:pt>
                <c:pt idx="626">
                  <c:v>-3.838201748272791</c:v>
                </c:pt>
                <c:pt idx="627">
                  <c:v>-3.8485428139169149</c:v>
                </c:pt>
                <c:pt idx="628">
                  <c:v>-3.8588838896124198</c:v>
                </c:pt>
                <c:pt idx="629">
                  <c:v>-3.8692249753590477</c:v>
                </c:pt>
                <c:pt idx="630">
                  <c:v>-3.8795660711565403</c:v>
                </c:pt>
                <c:pt idx="631">
                  <c:v>-3.8899071770046394</c:v>
                </c:pt>
                <c:pt idx="632">
                  <c:v>-3.9002482929030866</c:v>
                </c:pt>
                <c:pt idx="633">
                  <c:v>-3.9105894188516235</c:v>
                </c:pt>
                <c:pt idx="634">
                  <c:v>-3.920930554849992</c:v>
                </c:pt>
                <c:pt idx="635">
                  <c:v>-3.9312717008979337</c:v>
                </c:pt>
                <c:pt idx="636">
                  <c:v>-3.9416128569951905</c:v>
                </c:pt>
                <c:pt idx="637">
                  <c:v>-3.9519540231415045</c:v>
                </c:pt>
                <c:pt idx="638">
                  <c:v>-3.9622951993366167</c:v>
                </c:pt>
                <c:pt idx="639">
                  <c:v>-3.9726363855802695</c:v>
                </c:pt>
                <c:pt idx="640">
                  <c:v>-3.9829775818722046</c:v>
                </c:pt>
                <c:pt idx="641">
                  <c:v>-3.9933187882121635</c:v>
                </c:pt>
                <c:pt idx="642">
                  <c:v>-4.0036600045998876</c:v>
                </c:pt>
                <c:pt idx="643">
                  <c:v>-4.0140012310351194</c:v>
                </c:pt>
                <c:pt idx="644">
                  <c:v>-4.0243424675176005</c:v>
                </c:pt>
                <c:pt idx="645">
                  <c:v>-4.0346837140470724</c:v>
                </c:pt>
                <c:pt idx="646">
                  <c:v>-4.0450249706232775</c:v>
                </c:pt>
                <c:pt idx="647">
                  <c:v>-4.0553662372459574</c:v>
                </c:pt>
                <c:pt idx="648">
                  <c:v>-4.0657075139148535</c:v>
                </c:pt>
                <c:pt idx="649">
                  <c:v>-4.0760488006297075</c:v>
                </c:pt>
                <c:pt idx="650">
                  <c:v>-4.0863900973902618</c:v>
                </c:pt>
                <c:pt idx="651">
                  <c:v>-4.0967314041962579</c:v>
                </c:pt>
                <c:pt idx="652">
                  <c:v>-4.1070727210474374</c:v>
                </c:pt>
                <c:pt idx="653">
                  <c:v>-4.1174140479435426</c:v>
                </c:pt>
                <c:pt idx="654">
                  <c:v>-4.1277553848843151</c:v>
                </c:pt>
                <c:pt idx="655">
                  <c:v>-4.1380967318694966</c:v>
                </c:pt>
                <c:pt idx="656">
                  <c:v>-4.1484380888988293</c:v>
                </c:pt>
                <c:pt idx="657">
                  <c:v>-4.1587794559720539</c:v>
                </c:pt>
                <c:pt idx="658">
                  <c:v>-4.1691208330889138</c:v>
                </c:pt>
                <c:pt idx="659">
                  <c:v>-4.1794622202491496</c:v>
                </c:pt>
                <c:pt idx="660">
                  <c:v>-4.1898036174525037</c:v>
                </c:pt>
                <c:pt idx="661">
                  <c:v>-4.2001450246987178</c:v>
                </c:pt>
                <c:pt idx="662">
                  <c:v>-4.2104864419875341</c:v>
                </c:pt>
                <c:pt idx="663">
                  <c:v>-4.2208278693186942</c:v>
                </c:pt>
                <c:pt idx="664">
                  <c:v>-4.2311693066919398</c:v>
                </c:pt>
                <c:pt idx="665">
                  <c:v>-4.2415107541070132</c:v>
                </c:pt>
                <c:pt idx="666">
                  <c:v>-4.2518522115636559</c:v>
                </c:pt>
                <c:pt idx="667">
                  <c:v>-4.2621936790616095</c:v>
                </c:pt>
                <c:pt idx="668">
                  <c:v>-4.2725351566006164</c:v>
                </c:pt>
                <c:pt idx="669">
                  <c:v>-4.2828766441804182</c:v>
                </c:pt>
                <c:pt idx="670">
                  <c:v>-4.2932181418007564</c:v>
                </c:pt>
                <c:pt idx="671">
                  <c:v>-4.3035596494613735</c:v>
                </c:pt>
                <c:pt idx="672">
                  <c:v>-4.3139011671620109</c:v>
                </c:pt>
                <c:pt idx="673">
                  <c:v>-4.3242426949024111</c:v>
                </c:pt>
                <c:pt idx="674">
                  <c:v>-4.3345842326823156</c:v>
                </c:pt>
                <c:pt idx="675">
                  <c:v>-4.3449257805014661</c:v>
                </c:pt>
                <c:pt idx="676">
                  <c:v>-4.3552673383596048</c:v>
                </c:pt>
                <c:pt idx="677">
                  <c:v>-4.3656089062564734</c:v>
                </c:pt>
                <c:pt idx="678">
                  <c:v>-4.3759504841918142</c:v>
                </c:pt>
                <c:pt idx="679">
                  <c:v>-4.3862920721653689</c:v>
                </c:pt>
                <c:pt idx="680">
                  <c:v>-4.3966336701768798</c:v>
                </c:pt>
                <c:pt idx="681">
                  <c:v>-4.4069752782260876</c:v>
                </c:pt>
                <c:pt idx="682">
                  <c:v>-4.4173168963127356</c:v>
                </c:pt>
                <c:pt idx="683">
                  <c:v>-4.4276585244365645</c:v>
                </c:pt>
                <c:pt idx="684">
                  <c:v>-4.4380001625973176</c:v>
                </c:pt>
                <c:pt idx="685">
                  <c:v>-4.4483418107947355</c:v>
                </c:pt>
                <c:pt idx="686">
                  <c:v>-4.4586834690285606</c:v>
                </c:pt>
                <c:pt idx="687">
                  <c:v>-4.4690251372985355</c:v>
                </c:pt>
                <c:pt idx="688">
                  <c:v>-4.4793668156044015</c:v>
                </c:pt>
                <c:pt idx="689">
                  <c:v>-4.4897085039459004</c:v>
                </c:pt>
                <c:pt idx="690">
                  <c:v>-4.5000502023227744</c:v>
                </c:pt>
                <c:pt idx="691">
                  <c:v>-4.5103919107347652</c:v>
                </c:pt>
                <c:pt idx="692">
                  <c:v>-4.5207336291816151</c:v>
                </c:pt>
                <c:pt idx="693">
                  <c:v>-4.5310753576630658</c:v>
                </c:pt>
                <c:pt idx="694">
                  <c:v>-4.5414170961788596</c:v>
                </c:pt>
                <c:pt idx="695">
                  <c:v>-4.551758844728738</c:v>
                </c:pt>
                <c:pt idx="696">
                  <c:v>-4.5621006033124436</c:v>
                </c:pt>
                <c:pt idx="697">
                  <c:v>-4.5724423719297178</c:v>
                </c:pt>
                <c:pt idx="698">
                  <c:v>-4.5827841505803031</c:v>
                </c:pt>
                <c:pt idx="699">
                  <c:v>-4.593125939263941</c:v>
                </c:pt>
                <c:pt idx="700">
                  <c:v>-4.6034677379803739</c:v>
                </c:pt>
                <c:pt idx="701">
                  <c:v>-4.6138095467293434</c:v>
                </c:pt>
                <c:pt idx="702">
                  <c:v>-4.6241513655105919</c:v>
                </c:pt>
                <c:pt idx="703">
                  <c:v>-4.634493194323861</c:v>
                </c:pt>
                <c:pt idx="704">
                  <c:v>-4.644835033168893</c:v>
                </c:pt>
                <c:pt idx="705">
                  <c:v>-4.6551768820454296</c:v>
                </c:pt>
                <c:pt idx="706">
                  <c:v>-4.6655187409532131</c:v>
                </c:pt>
                <c:pt idx="707">
                  <c:v>-4.675860609891985</c:v>
                </c:pt>
                <c:pt idx="708">
                  <c:v>-4.6862024888614879</c:v>
                </c:pt>
                <c:pt idx="709">
                  <c:v>-4.6965443778614633</c:v>
                </c:pt>
                <c:pt idx="710">
                  <c:v>-4.7068862768916535</c:v>
                </c:pt>
                <c:pt idx="711">
                  <c:v>-4.717228185951801</c:v>
                </c:pt>
                <c:pt idx="712">
                  <c:v>-4.7275701050416474</c:v>
                </c:pt>
                <c:pt idx="713">
                  <c:v>-4.7379120341609342</c:v>
                </c:pt>
                <c:pt idx="714">
                  <c:v>-4.7482539733094038</c:v>
                </c:pt>
                <c:pt idx="715">
                  <c:v>-4.7585959224867986</c:v>
                </c:pt>
                <c:pt idx="716">
                  <c:v>-4.7689378816928603</c:v>
                </c:pt>
                <c:pt idx="717">
                  <c:v>-4.7792798509273311</c:v>
                </c:pt>
                <c:pt idx="718">
                  <c:v>-4.7896218301899527</c:v>
                </c:pt>
                <c:pt idx="719">
                  <c:v>-4.7999638194804675</c:v>
                </c:pt>
                <c:pt idx="720">
                  <c:v>-4.8103058187986178</c:v>
                </c:pt>
                <c:pt idx="721">
                  <c:v>-4.8206478281441454</c:v>
                </c:pt>
                <c:pt idx="722">
                  <c:v>-4.8309898475167925</c:v>
                </c:pt>
                <c:pt idx="723">
                  <c:v>-4.8413318769163007</c:v>
                </c:pt>
                <c:pt idx="724">
                  <c:v>-4.8516739163424125</c:v>
                </c:pt>
                <c:pt idx="725">
                  <c:v>-4.8620159657948703</c:v>
                </c:pt>
                <c:pt idx="726">
                  <c:v>-4.8723580252734155</c:v>
                </c:pt>
                <c:pt idx="727">
                  <c:v>-4.8827000947777908</c:v>
                </c:pt>
                <c:pt idx="728">
                  <c:v>-4.8930421743077375</c:v>
                </c:pt>
                <c:pt idx="729">
                  <c:v>-4.9033842638629981</c:v>
                </c:pt>
                <c:pt idx="730">
                  <c:v>-4.9137263634433141</c:v>
                </c:pt>
                <c:pt idx="731">
                  <c:v>-4.924068473048429</c:v>
                </c:pt>
                <c:pt idx="732">
                  <c:v>-4.9344105926780841</c:v>
                </c:pt>
                <c:pt idx="733">
                  <c:v>-4.9447527223320211</c:v>
                </c:pt>
                <c:pt idx="734">
                  <c:v>-4.9550948620099824</c:v>
                </c:pt>
                <c:pt idx="735">
                  <c:v>-4.9654370117117104</c:v>
                </c:pt>
                <c:pt idx="736">
                  <c:v>-4.9757791714369466</c:v>
                </c:pt>
                <c:pt idx="737">
                  <c:v>-4.9861213411854335</c:v>
                </c:pt>
                <c:pt idx="738">
                  <c:v>-4.9964635209569135</c:v>
                </c:pt>
                <c:pt idx="739">
                  <c:v>-5.006805710751129</c:v>
                </c:pt>
                <c:pt idx="740">
                  <c:v>-5.0171479105678216</c:v>
                </c:pt>
                <c:pt idx="741">
                  <c:v>-5.0274901204067328</c:v>
                </c:pt>
                <c:pt idx="742">
                  <c:v>-5.037832340267606</c:v>
                </c:pt>
                <c:pt idx="743">
                  <c:v>-5.0481745701501826</c:v>
                </c:pt>
                <c:pt idx="744">
                  <c:v>-5.0585168100542051</c:v>
                </c:pt>
                <c:pt idx="745">
                  <c:v>-5.068859059979415</c:v>
                </c:pt>
                <c:pt idx="746">
                  <c:v>-5.0792013199255548</c:v>
                </c:pt>
                <c:pt idx="747">
                  <c:v>-5.0895435898923669</c:v>
                </c:pt>
                <c:pt idx="748">
                  <c:v>-5.0998858698795928</c:v>
                </c:pt>
                <c:pt idx="749">
                  <c:v>-5.1102281598869759</c:v>
                </c:pt>
                <c:pt idx="750">
                  <c:v>-5.1205704599142576</c:v>
                </c:pt>
                <c:pt idx="751">
                  <c:v>-5.1309127699611796</c:v>
                </c:pt>
                <c:pt idx="752">
                  <c:v>-5.1412550900274852</c:v>
                </c:pt>
                <c:pt idx="753">
                  <c:v>-5.1515974201129158</c:v>
                </c:pt>
                <c:pt idx="754">
                  <c:v>-5.161939760217213</c:v>
                </c:pt>
                <c:pt idx="755">
                  <c:v>-5.1722821103401202</c:v>
                </c:pt>
                <c:pt idx="756">
                  <c:v>-5.1826244704813789</c:v>
                </c:pt>
                <c:pt idx="757">
                  <c:v>-5.1929668406407314</c:v>
                </c:pt>
                <c:pt idx="758">
                  <c:v>-5.2033092208179204</c:v>
                </c:pt>
                <c:pt idx="759">
                  <c:v>-5.2136516110126871</c:v>
                </c:pt>
                <c:pt idx="760">
                  <c:v>-5.2239940112247742</c:v>
                </c:pt>
                <c:pt idx="761">
                  <c:v>-5.2343364214539241</c:v>
                </c:pt>
                <c:pt idx="762">
                  <c:v>-5.2446788416998791</c:v>
                </c:pt>
                <c:pt idx="763">
                  <c:v>-5.2550212719623817</c:v>
                </c:pt>
                <c:pt idx="764">
                  <c:v>-5.2653637122411734</c:v>
                </c:pt>
                <c:pt idx="765">
                  <c:v>-5.2757061625359967</c:v>
                </c:pt>
                <c:pt idx="766">
                  <c:v>-5.286048622846593</c:v>
                </c:pt>
                <c:pt idx="767">
                  <c:v>-5.2963910931727058</c:v>
                </c:pt>
                <c:pt idx="768">
                  <c:v>-5.3067335735140766</c:v>
                </c:pt>
                <c:pt idx="769">
                  <c:v>-5.3170760638704477</c:v>
                </c:pt>
                <c:pt idx="770">
                  <c:v>-5.3274185642415617</c:v>
                </c:pt>
                <c:pt idx="771">
                  <c:v>-5.3377610746271609</c:v>
                </c:pt>
                <c:pt idx="772">
                  <c:v>-5.3481035950269868</c:v>
                </c:pt>
                <c:pt idx="773">
                  <c:v>-5.3584461254407829</c:v>
                </c:pt>
                <c:pt idx="774">
                  <c:v>-5.3687886658682906</c:v>
                </c:pt>
                <c:pt idx="775">
                  <c:v>-5.3791312163092524</c:v>
                </c:pt>
                <c:pt idx="776">
                  <c:v>-5.3894737767634098</c:v>
                </c:pt>
                <c:pt idx="777">
                  <c:v>-5.3998163472305061</c:v>
                </c:pt>
                <c:pt idx="778">
                  <c:v>-5.4101589277102828</c:v>
                </c:pt>
                <c:pt idx="779">
                  <c:v>-5.4205015182024825</c:v>
                </c:pt>
                <c:pt idx="780">
                  <c:v>-5.4308441187068475</c:v>
                </c:pt>
                <c:pt idx="781">
                  <c:v>-5.4411867292231202</c:v>
                </c:pt>
                <c:pt idx="782">
                  <c:v>-5.4515293497510431</c:v>
                </c:pt>
                <c:pt idx="783">
                  <c:v>-5.4618719802903577</c:v>
                </c:pt>
                <c:pt idx="784">
                  <c:v>-5.4722146208408065</c:v>
                </c:pt>
                <c:pt idx="785">
                  <c:v>-5.4825572714021327</c:v>
                </c:pt>
                <c:pt idx="786">
                  <c:v>-5.4928999319740779</c:v>
                </c:pt>
                <c:pt idx="787">
                  <c:v>-5.5032426025563845</c:v>
                </c:pt>
                <c:pt idx="788">
                  <c:v>-5.5135852831487941</c:v>
                </c:pt>
                <c:pt idx="789">
                  <c:v>-5.52392797375105</c:v>
                </c:pt>
                <c:pt idx="790">
                  <c:v>-5.5342706743628938</c:v>
                </c:pt>
                <c:pt idx="791">
                  <c:v>-5.5446133849840686</c:v>
                </c:pt>
                <c:pt idx="792">
                  <c:v>-5.5549561056143162</c:v>
                </c:pt>
                <c:pt idx="793">
                  <c:v>-5.5652988362533788</c:v>
                </c:pt>
                <c:pt idx="794">
                  <c:v>-5.575641576900999</c:v>
                </c:pt>
                <c:pt idx="795">
                  <c:v>-5.5859843275569192</c:v>
                </c:pt>
                <c:pt idx="796">
                  <c:v>-5.5963270882208818</c:v>
                </c:pt>
                <c:pt idx="797">
                  <c:v>-5.6066698588926283</c:v>
                </c:pt>
                <c:pt idx="798">
                  <c:v>-5.617012639571902</c:v>
                </c:pt>
                <c:pt idx="799">
                  <c:v>-5.6273554302584445</c:v>
                </c:pt>
                <c:pt idx="800">
                  <c:v>-5.6376982309519992</c:v>
                </c:pt>
                <c:pt idx="801">
                  <c:v>-5.6480410416523075</c:v>
                </c:pt>
                <c:pt idx="802">
                  <c:v>-5.6583838623591118</c:v>
                </c:pt>
                <c:pt idx="803">
                  <c:v>-5.6687266930721547</c:v>
                </c:pt>
                <c:pt idx="804">
                  <c:v>-5.6790695337911785</c:v>
                </c:pt>
                <c:pt idx="805">
                  <c:v>-5.6894123845159257</c:v>
                </c:pt>
                <c:pt idx="806">
                  <c:v>-5.6997552452461386</c:v>
                </c:pt>
                <c:pt idx="807">
                  <c:v>-5.7100981159815598</c:v>
                </c:pt>
                <c:pt idx="808">
                  <c:v>-5.7204409967219316</c:v>
                </c:pt>
                <c:pt idx="809">
                  <c:v>-5.7307838874669965</c:v>
                </c:pt>
                <c:pt idx="810">
                  <c:v>-5.7411267882164969</c:v>
                </c:pt>
                <c:pt idx="811">
                  <c:v>-5.7514696989701743</c:v>
                </c:pt>
                <c:pt idx="812">
                  <c:v>-5.7618126197277721</c:v>
                </c:pt>
                <c:pt idx="813">
                  <c:v>-5.7721555504890318</c:v>
                </c:pt>
                <c:pt idx="814">
                  <c:v>-5.7824984912536967</c:v>
                </c:pt>
                <c:pt idx="815">
                  <c:v>-5.7928414420215084</c:v>
                </c:pt>
                <c:pt idx="816">
                  <c:v>-5.8031844027922102</c:v>
                </c:pt>
                <c:pt idx="817">
                  <c:v>-5.8135273735655435</c:v>
                </c:pt>
                <c:pt idx="818">
                  <c:v>-5.8238703543412518</c:v>
                </c:pt>
                <c:pt idx="819">
                  <c:v>-5.8342133451190765</c:v>
                </c:pt>
                <c:pt idx="820">
                  <c:v>-5.8445563458987611</c:v>
                </c:pt>
                <c:pt idx="821">
                  <c:v>-5.8548993566800469</c:v>
                </c:pt>
                <c:pt idx="822">
                  <c:v>-5.8652423774626774</c:v>
                </c:pt>
                <c:pt idx="823">
                  <c:v>-5.8755854082463941</c:v>
                </c:pt>
                <c:pt idx="824">
                  <c:v>-5.8859284490309403</c:v>
                </c:pt>
                <c:pt idx="825">
                  <c:v>-5.8962714998160575</c:v>
                </c:pt>
                <c:pt idx="826">
                  <c:v>-5.9066145606014882</c:v>
                </c:pt>
                <c:pt idx="827">
                  <c:v>-5.9169576313869756</c:v>
                </c:pt>
                <c:pt idx="828">
                  <c:v>-5.9273007121722614</c:v>
                </c:pt>
                <c:pt idx="829">
                  <c:v>-5.9376438029570888</c:v>
                </c:pt>
                <c:pt idx="830">
                  <c:v>-5.9479869037412003</c:v>
                </c:pt>
                <c:pt idx="831">
                  <c:v>-5.9583300145243374</c:v>
                </c:pt>
                <c:pt idx="832">
                  <c:v>-5.9686731353062434</c:v>
                </c:pt>
                <c:pt idx="833">
                  <c:v>-5.9790162660866608</c:v>
                </c:pt>
                <c:pt idx="834">
                  <c:v>-5.9893594068653311</c:v>
                </c:pt>
                <c:pt idx="835">
                  <c:v>-5.9997025576419976</c:v>
                </c:pt>
                <c:pt idx="836">
                  <c:v>-6.0100457184164027</c:v>
                </c:pt>
                <c:pt idx="837">
                  <c:v>-6.0203888891882889</c:v>
                </c:pt>
                <c:pt idx="838">
                  <c:v>-6.0307320699573985</c:v>
                </c:pt>
                <c:pt idx="839">
                  <c:v>-6.0410752607234741</c:v>
                </c:pt>
                <c:pt idx="840">
                  <c:v>-6.0514184614862581</c:v>
                </c:pt>
                <c:pt idx="841">
                  <c:v>-6.0617616722454928</c:v>
                </c:pt>
                <c:pt idx="842">
                  <c:v>-6.0721048930009207</c:v>
                </c:pt>
                <c:pt idx="843">
                  <c:v>-6.0824481237522852</c:v>
                </c:pt>
                <c:pt idx="844">
                  <c:v>-6.0927913644993277</c:v>
                </c:pt>
                <c:pt idx="845">
                  <c:v>-6.1031346152417916</c:v>
                </c:pt>
                <c:pt idx="846">
                  <c:v>-6.1134778759794184</c:v>
                </c:pt>
                <c:pt idx="847">
                  <c:v>-6.1238211467119514</c:v>
                </c:pt>
                <c:pt idx="848">
                  <c:v>-6.1341644274391331</c:v>
                </c:pt>
                <c:pt idx="849">
                  <c:v>-6.144507718160706</c:v>
                </c:pt>
                <c:pt idx="850">
                  <c:v>-6.1548510188764123</c:v>
                </c:pt>
                <c:pt idx="851">
                  <c:v>-6.1651943295859946</c:v>
                </c:pt>
                <c:pt idx="852">
                  <c:v>-6.1755376502891961</c:v>
                </c:pt>
                <c:pt idx="853">
                  <c:v>-6.1858809809857584</c:v>
                </c:pt>
                <c:pt idx="854">
                  <c:v>-6.1962243216754249</c:v>
                </c:pt>
                <c:pt idx="855">
                  <c:v>-6.206567672357937</c:v>
                </c:pt>
                <c:pt idx="856">
                  <c:v>-6.2169110330330382</c:v>
                </c:pt>
                <c:pt idx="857">
                  <c:v>-6.2272544037004707</c:v>
                </c:pt>
                <c:pt idx="858">
                  <c:v>-6.237597784359977</c:v>
                </c:pt>
                <c:pt idx="859">
                  <c:v>-6.2479411750113005</c:v>
                </c:pt>
                <c:pt idx="860">
                  <c:v>-6.2582845756541827</c:v>
                </c:pt>
                <c:pt idx="861">
                  <c:v>-6.2686279862883669</c:v>
                </c:pt>
                <c:pt idx="862">
                  <c:v>-6.2789714069135947</c:v>
                </c:pt>
                <c:pt idx="863">
                  <c:v>-6.2893148375296093</c:v>
                </c:pt>
                <c:pt idx="864">
                  <c:v>-6.2996582781361541</c:v>
                </c:pt>
                <c:pt idx="865">
                  <c:v>-6.3100017287329706</c:v>
                </c:pt>
                <c:pt idx="866">
                  <c:v>-6.3203451893198013</c:v>
                </c:pt>
                <c:pt idx="867">
                  <c:v>-6.3306886598963894</c:v>
                </c:pt>
                <c:pt idx="868">
                  <c:v>-6.3410321404624774</c:v>
                </c:pt>
                <c:pt idx="869">
                  <c:v>-6.3513756310178078</c:v>
                </c:pt>
                <c:pt idx="870">
                  <c:v>-6.3617191315621229</c:v>
                </c:pt>
                <c:pt idx="871">
                  <c:v>-6.3720626420951652</c:v>
                </c:pt>
                <c:pt idx="872">
                  <c:v>-6.3824061626166779</c:v>
                </c:pt>
                <c:pt idx="873">
                  <c:v>-6.3927496931264036</c:v>
                </c:pt>
                <c:pt idx="874">
                  <c:v>-6.4030932336240847</c:v>
                </c:pt>
                <c:pt idx="875">
                  <c:v>-6.4134367841094635</c:v>
                </c:pt>
                <c:pt idx="876">
                  <c:v>-6.4237803445822834</c:v>
                </c:pt>
                <c:pt idx="877">
                  <c:v>-6.434123915042286</c:v>
                </c:pt>
                <c:pt idx="878">
                  <c:v>-6.4444674954892145</c:v>
                </c:pt>
                <c:pt idx="879">
                  <c:v>-6.4548110859228114</c:v>
                </c:pt>
                <c:pt idx="880">
                  <c:v>-6.46515468634282</c:v>
                </c:pt>
                <c:pt idx="881">
                  <c:v>-6.4754982967489818</c:v>
                </c:pt>
                <c:pt idx="882">
                  <c:v>-6.4858419171410402</c:v>
                </c:pt>
                <c:pt idx="883">
                  <c:v>-6.4961855475187384</c:v>
                </c:pt>
                <c:pt idx="884">
                  <c:v>-6.5065291878818181</c:v>
                </c:pt>
                <c:pt idx="885">
                  <c:v>-6.5168728382300225</c:v>
                </c:pt>
                <c:pt idx="886">
                  <c:v>-6.5272164985630932</c:v>
                </c:pt>
                <c:pt idx="887">
                  <c:v>-6.5375601688807743</c:v>
                </c:pt>
                <c:pt idx="888">
                  <c:v>-6.5479038491828074</c:v>
                </c:pt>
                <c:pt idx="889">
                  <c:v>-6.5582475394689359</c:v>
                </c:pt>
                <c:pt idx="890">
                  <c:v>-6.5685912397389021</c:v>
                </c:pt>
                <c:pt idx="891">
                  <c:v>-6.5789349499924485</c:v>
                </c:pt>
                <c:pt idx="892">
                  <c:v>-6.5892786702293185</c:v>
                </c:pt>
                <c:pt idx="893">
                  <c:v>-6.5996224004492543</c:v>
                </c:pt>
                <c:pt idx="894">
                  <c:v>-6.6099661406519985</c:v>
                </c:pt>
                <c:pt idx="895">
                  <c:v>-6.6203098908372935</c:v>
                </c:pt>
                <c:pt idx="896">
                  <c:v>-6.6306536510048826</c:v>
                </c:pt>
                <c:pt idx="897">
                  <c:v>-6.6409974211545082</c:v>
                </c:pt>
                <c:pt idx="898">
                  <c:v>-6.6513412012859128</c:v>
                </c:pt>
                <c:pt idx="899">
                  <c:v>-6.6616849913988396</c:v>
                </c:pt>
                <c:pt idx="900">
                  <c:v>-6.6720287914930312</c:v>
                </c:pt>
                <c:pt idx="901">
                  <c:v>-6.6823726015682299</c:v>
                </c:pt>
                <c:pt idx="902">
                  <c:v>-6.692716421624179</c:v>
                </c:pt>
                <c:pt idx="903">
                  <c:v>-6.703060251660621</c:v>
                </c:pt>
                <c:pt idx="904">
                  <c:v>-6.7134040916772983</c:v>
                </c:pt>
                <c:pt idx="905">
                  <c:v>-6.7237479416739543</c:v>
                </c:pt>
                <c:pt idx="906">
                  <c:v>-6.7340918016503313</c:v>
                </c:pt>
                <c:pt idx="907">
                  <c:v>-6.7444356716061717</c:v>
                </c:pt>
                <c:pt idx="908">
                  <c:v>-6.754779551541219</c:v>
                </c:pt>
                <c:pt idx="909">
                  <c:v>-6.7651234414552155</c:v>
                </c:pt>
                <c:pt idx="910">
                  <c:v>-6.7754673413479036</c:v>
                </c:pt>
                <c:pt idx="911">
                  <c:v>-6.7858112512190267</c:v>
                </c:pt>
                <c:pt idx="912">
                  <c:v>-6.7961551710683272</c:v>
                </c:pt>
                <c:pt idx="913">
                  <c:v>-6.8064991008955484</c:v>
                </c:pt>
                <c:pt idx="914">
                  <c:v>-6.8168430407004328</c:v>
                </c:pt>
                <c:pt idx="915">
                  <c:v>-6.8271869904827227</c:v>
                </c:pt>
                <c:pt idx="916">
                  <c:v>-6.8375309502421615</c:v>
                </c:pt>
                <c:pt idx="917">
                  <c:v>-6.8478749199784916</c:v>
                </c:pt>
                <c:pt idx="918">
                  <c:v>-6.8582188996914555</c:v>
                </c:pt>
                <c:pt idx="919">
                  <c:v>-6.8685628893807964</c:v>
                </c:pt>
                <c:pt idx="920">
                  <c:v>-6.8789068890462568</c:v>
                </c:pt>
                <c:pt idx="921">
                  <c:v>-6.88925089868758</c:v>
                </c:pt>
                <c:pt idx="922">
                  <c:v>-6.8995949183045084</c:v>
                </c:pt>
                <c:pt idx="923">
                  <c:v>-6.9099389478967845</c:v>
                </c:pt>
                <c:pt idx="924">
                  <c:v>-6.9202829874641516</c:v>
                </c:pt>
                <c:pt idx="925">
                  <c:v>-6.9306270370063521</c:v>
                </c:pt>
                <c:pt idx="926">
                  <c:v>-6.9409710965231293</c:v>
                </c:pt>
                <c:pt idx="927">
                  <c:v>-6.9513151660142256</c:v>
                </c:pt>
                <c:pt idx="928">
                  <c:v>-6.9616592454793844</c:v>
                </c:pt>
                <c:pt idx="929">
                  <c:v>-6.9720033349183481</c:v>
                </c:pt>
                <c:pt idx="930">
                  <c:v>-6.9823474343308591</c:v>
                </c:pt>
                <c:pt idx="931">
                  <c:v>-6.9926915437166608</c:v>
                </c:pt>
                <c:pt idx="932">
                  <c:v>-7.0030356630754964</c:v>
                </c:pt>
                <c:pt idx="933">
                  <c:v>-7.0133797924071075</c:v>
                </c:pt>
                <c:pt idx="934">
                  <c:v>-7.0237239317112383</c:v>
                </c:pt>
                <c:pt idx="935">
                  <c:v>-7.0340680809876304</c:v>
                </c:pt>
                <c:pt idx="936">
                  <c:v>-7.0444122402360279</c:v>
                </c:pt>
                <c:pt idx="937">
                  <c:v>-7.0547564094561723</c:v>
                </c:pt>
                <c:pt idx="938">
                  <c:v>-7.0651005886478071</c:v>
                </c:pt>
                <c:pt idx="939">
                  <c:v>-7.0754447778106755</c:v>
                </c:pt>
                <c:pt idx="940">
                  <c:v>-7.0857889769445199</c:v>
                </c:pt>
                <c:pt idx="941">
                  <c:v>-7.0961331860490837</c:v>
                </c:pt>
                <c:pt idx="942">
                  <c:v>-7.1064774051241093</c:v>
                </c:pt>
                <c:pt idx="943">
                  <c:v>-7.1168216341693391</c:v>
                </c:pt>
                <c:pt idx="944">
                  <c:v>-7.1271658731845164</c:v>
                </c:pt>
                <c:pt idx="945">
                  <c:v>-7.1375101221693846</c:v>
                </c:pt>
                <c:pt idx="946">
                  <c:v>-7.1478543811236861</c:v>
                </c:pt>
                <c:pt idx="947">
                  <c:v>-7.1581986500471642</c:v>
                </c:pt>
                <c:pt idx="948">
                  <c:v>-7.1685429289395612</c:v>
                </c:pt>
                <c:pt idx="949">
                  <c:v>-7.1788872178006198</c:v>
                </c:pt>
                <c:pt idx="950">
                  <c:v>-7.1892315166300831</c:v>
                </c:pt>
                <c:pt idx="951">
                  <c:v>-7.1995758254276945</c:v>
                </c:pt>
                <c:pt idx="952">
                  <c:v>-7.2099201441931964</c:v>
                </c:pt>
                <c:pt idx="953">
                  <c:v>-7.2202644729263321</c:v>
                </c:pt>
                <c:pt idx="954">
                  <c:v>-7.2306088116268441</c:v>
                </c:pt>
                <c:pt idx="955">
                  <c:v>-7.2409531602944757</c:v>
                </c:pt>
                <c:pt idx="956">
                  <c:v>-7.2512975189289692</c:v>
                </c:pt>
                <c:pt idx="957">
                  <c:v>-7.2616418875300681</c:v>
                </c:pt>
                <c:pt idx="958">
                  <c:v>-7.2719862660975156</c:v>
                </c:pt>
                <c:pt idx="959">
                  <c:v>-7.2823306546310542</c:v>
                </c:pt>
                <c:pt idx="960">
                  <c:v>-7.2926750531304263</c:v>
                </c:pt>
                <c:pt idx="961">
                  <c:v>-7.3030194615953761</c:v>
                </c:pt>
                <c:pt idx="962">
                  <c:v>-7.3133638800256451</c:v>
                </c:pt>
                <c:pt idx="963">
                  <c:v>-7.3237083084209775</c:v>
                </c:pt>
                <c:pt idx="964">
                  <c:v>-7.334052746781115</c:v>
                </c:pt>
                <c:pt idx="965">
                  <c:v>-7.3443971951058016</c:v>
                </c:pt>
                <c:pt idx="966">
                  <c:v>-7.3547416533947798</c:v>
                </c:pt>
                <c:pt idx="967">
                  <c:v>-7.365086121647793</c:v>
                </c:pt>
                <c:pt idx="968">
                  <c:v>-7.3754305998645835</c:v>
                </c:pt>
                <c:pt idx="969">
                  <c:v>-7.3857750880448947</c:v>
                </c:pt>
                <c:pt idx="970">
                  <c:v>-7.396119586188469</c:v>
                </c:pt>
                <c:pt idx="971">
                  <c:v>-7.4064640942950497</c:v>
                </c:pt>
                <c:pt idx="972">
                  <c:v>-7.4168086123643802</c:v>
                </c:pt>
                <c:pt idx="973">
                  <c:v>-7.4271531403962028</c:v>
                </c:pt>
                <c:pt idx="974">
                  <c:v>-7.4374976783902609</c:v>
                </c:pt>
                <c:pt idx="975">
                  <c:v>-7.4478422263462978</c:v>
                </c:pt>
                <c:pt idx="976">
                  <c:v>-7.4581867842640559</c:v>
                </c:pt>
                <c:pt idx="977">
                  <c:v>-7.4685313521432786</c:v>
                </c:pt>
                <c:pt idx="978">
                  <c:v>-7.4788759299837082</c:v>
                </c:pt>
                <c:pt idx="979">
                  <c:v>-7.4892205177850881</c:v>
                </c:pt>
                <c:pt idx="980">
                  <c:v>-7.4995651155471617</c:v>
                </c:pt>
                <c:pt idx="981">
                  <c:v>-7.5099097232696712</c:v>
                </c:pt>
                <c:pt idx="982">
                  <c:v>-7.5202543409523601</c:v>
                </c:pt>
                <c:pt idx="983">
                  <c:v>-7.5305989685949717</c:v>
                </c:pt>
                <c:pt idx="984">
                  <c:v>-7.5409436061972484</c:v>
                </c:pt>
                <c:pt idx="985">
                  <c:v>-7.5512882537589334</c:v>
                </c:pt>
                <c:pt idx="986">
                  <c:v>-7.5616329112797702</c:v>
                </c:pt>
                <c:pt idx="987">
                  <c:v>-7.5719775787595012</c:v>
                </c:pt>
                <c:pt idx="988">
                  <c:v>-7.5823222561978696</c:v>
                </c:pt>
                <c:pt idx="989">
                  <c:v>-7.5926669435946188</c:v>
                </c:pt>
                <c:pt idx="990">
                  <c:v>-7.6030116409494921</c:v>
                </c:pt>
                <c:pt idx="991">
                  <c:v>-7.613356348262232</c:v>
                </c:pt>
                <c:pt idx="992">
                  <c:v>-7.6237010655325808</c:v>
                </c:pt>
                <c:pt idx="993">
                  <c:v>-7.6340457927602827</c:v>
                </c:pt>
                <c:pt idx="994">
                  <c:v>-7.6443905299450803</c:v>
                </c:pt>
                <c:pt idx="995">
                  <c:v>-7.6547352770867167</c:v>
                </c:pt>
                <c:pt idx="996">
                  <c:v>-7.6650800341849354</c:v>
                </c:pt>
                <c:pt idx="997">
                  <c:v>-7.6754248012394788</c:v>
                </c:pt>
                <c:pt idx="998">
                  <c:v>-7.6857695782500901</c:v>
                </c:pt>
                <c:pt idx="999">
                  <c:v>-7.6961143652165127</c:v>
                </c:pt>
                <c:pt idx="1000">
                  <c:v>-7.706459162138489</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14.2</c:v>
                </c:pt>
                <c:pt idx="1">
                  <c:v>77.033105643848828</c:v>
                </c:pt>
                <c:pt idx="2">
                  <c:v>139.86621128769767</c:v>
                </c:pt>
                <c:pt idx="3">
                  <c:v>138.53929151139613</c:v>
                </c:pt>
                <c:pt idx="4">
                  <c:v>139.86621128769767</c:v>
                </c:pt>
                <c:pt idx="5">
                  <c:v>135.20929151139609</c:v>
                </c:pt>
                <c:pt idx="6">
                  <c:v>139.86621128769767</c:v>
                </c:pt>
              </c:numCache>
            </c:numRef>
          </c:xVal>
          <c:yVal>
            <c:numRef>
              <c:f>Trajecto!$C$132:$C$138</c:f>
              <c:numCache>
                <c:formatCode>0</c:formatCode>
                <c:ptCount val="7"/>
                <c:pt idx="0">
                  <c:v>1268.115731505909</c:v>
                </c:pt>
                <c:pt idx="1">
                  <c:v>634.05786575295451</c:v>
                </c:pt>
                <c:pt idx="2">
                  <c:v>0</c:v>
                </c:pt>
                <c:pt idx="3">
                  <c:v>43.766666137371672</c:v>
                </c:pt>
                <c:pt idx="4">
                  <c:v>0</c:v>
                </c:pt>
                <c:pt idx="5">
                  <c:v>16.632923422123792</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Calculs!$AE$4:$AE$1004</c:f>
              <c:numCache>
                <c:formatCode>0</c:formatCode>
                <c:ptCount val="1001"/>
                <c:pt idx="0">
                  <c:v>497.16938386972515</c:v>
                </c:pt>
                <c:pt idx="1">
                  <c:v>498.89473995500487</c:v>
                </c:pt>
                <c:pt idx="2">
                  <c:v>500.61673563299428</c:v>
                </c:pt>
                <c:pt idx="3">
                  <c:v>502.33538054196924</c:v>
                </c:pt>
                <c:pt idx="4">
                  <c:v>504.0506842711784</c:v>
                </c:pt>
                <c:pt idx="5">
                  <c:v>505.76265636117512</c:v>
                </c:pt>
                <c:pt idx="6">
                  <c:v>507.47130630414694</c:v>
                </c:pt>
                <c:pt idx="7">
                  <c:v>509.17664354424198</c:v>
                </c:pt>
                <c:pt idx="8">
                  <c:v>510.87867747789289</c:v>
                </c:pt>
                <c:pt idx="9">
                  <c:v>512.57741745413773</c:v>
                </c:pt>
                <c:pt idx="10">
                  <c:v>514.27287277493826</c:v>
                </c:pt>
                <c:pt idx="11">
                  <c:v>515.96505267987936</c:v>
                </c:pt>
                <c:pt idx="12">
                  <c:v>517.65396633127739</c:v>
                </c:pt>
                <c:pt idx="13">
                  <c:v>519.33962283092615</c:v>
                </c:pt>
                <c:pt idx="14">
                  <c:v>521.02203123641596</c:v>
                </c:pt>
                <c:pt idx="15">
                  <c:v>522.70120056141604</c:v>
                </c:pt>
                <c:pt idx="16">
                  <c:v>524.37713977595467</c:v>
                </c:pt>
                <c:pt idx="17">
                  <c:v>526.04985780669654</c:v>
                </c:pt>
                <c:pt idx="18">
                  <c:v>527.71936353721833</c:v>
                </c:pt>
                <c:pt idx="19">
                  <c:v>529.38566580828206</c:v>
                </c:pt>
                <c:pt idx="20">
                  <c:v>531.04877341810595</c:v>
                </c:pt>
                <c:pt idx="21">
                  <c:v>532.70869513044704</c:v>
                </c:pt>
                <c:pt idx="22">
                  <c:v>534.36543968248247</c:v>
                </c:pt>
                <c:pt idx="23">
                  <c:v>536.01901577686658</c:v>
                </c:pt>
                <c:pt idx="24">
                  <c:v>537.6694320739889</c:v>
                </c:pt>
                <c:pt idx="25">
                  <c:v>539.31669719224601</c:v>
                </c:pt>
                <c:pt idx="26">
                  <c:v>540.96081970831017</c:v>
                </c:pt>
                <c:pt idx="27">
                  <c:v>542.6018081573967</c:v>
                </c:pt>
                <c:pt idx="28">
                  <c:v>544.23967103352857</c:v>
                </c:pt>
                <c:pt idx="29">
                  <c:v>545.87441678979917</c:v>
                </c:pt>
                <c:pt idx="30">
                  <c:v>547.50605383863285</c:v>
                </c:pt>
                <c:pt idx="31">
                  <c:v>549.13459055204351</c:v>
                </c:pt>
                <c:pt idx="32">
                  <c:v>550.76003526189083</c:v>
                </c:pt>
                <c:pt idx="33">
                  <c:v>552.38239626013478</c:v>
                </c:pt>
                <c:pt idx="34">
                  <c:v>554.00168179908792</c:v>
                </c:pt>
                <c:pt idx="35">
                  <c:v>555.61790009166566</c:v>
                </c:pt>
                <c:pt idx="36">
                  <c:v>557.23105931163479</c:v>
                </c:pt>
                <c:pt idx="37">
                  <c:v>558.84116759385972</c:v>
                </c:pt>
                <c:pt idx="38">
                  <c:v>560.44823303454677</c:v>
                </c:pt>
                <c:pt idx="39">
                  <c:v>562.05226369148681</c:v>
                </c:pt>
                <c:pt idx="40">
                  <c:v>563.6532675842958</c:v>
                </c:pt>
                <c:pt idx="41">
                  <c:v>565.25125269465343</c:v>
                </c:pt>
                <c:pt idx="42">
                  <c:v>566.84622696653992</c:v>
                </c:pt>
                <c:pt idx="43">
                  <c:v>568.43819830647078</c:v>
                </c:pt>
                <c:pt idx="44">
                  <c:v>570.02717458373036</c:v>
                </c:pt>
                <c:pt idx="45">
                  <c:v>571.61316363060246</c:v>
                </c:pt>
                <c:pt idx="46">
                  <c:v>573.19617324260014</c:v>
                </c:pt>
                <c:pt idx="47">
                  <c:v>574.77621117869342</c:v>
                </c:pt>
                <c:pt idx="48">
                  <c:v>576.35328516153493</c:v>
                </c:pt>
                <c:pt idx="49">
                  <c:v>577.92740287768402</c:v>
                </c:pt>
                <c:pt idx="50">
                  <c:v>579.49857197782944</c:v>
                </c:pt>
                <c:pt idx="51">
                  <c:v>581.0668000770097</c:v>
                </c:pt>
                <c:pt idx="52">
                  <c:v>582.63209475483188</c:v>
                </c:pt>
                <c:pt idx="53">
                  <c:v>584.19446355568925</c:v>
                </c:pt>
                <c:pt idx="54">
                  <c:v>585.75391398897648</c:v>
                </c:pt>
                <c:pt idx="55">
                  <c:v>587.3104535293038</c:v>
                </c:pt>
                <c:pt idx="56">
                  <c:v>588.86408961670895</c:v>
                </c:pt>
                <c:pt idx="57">
                  <c:v>590.41482965686805</c:v>
                </c:pt>
                <c:pt idx="58">
                  <c:v>591.96268102130443</c:v>
                </c:pt>
                <c:pt idx="59">
                  <c:v>593.50765104759614</c:v>
                </c:pt>
                <c:pt idx="60">
                  <c:v>595.04974703958158</c:v>
                </c:pt>
                <c:pt idx="61">
                  <c:v>596.58897626756402</c:v>
                </c:pt>
                <c:pt idx="62">
                  <c:v>598.1253459685139</c:v>
                </c:pt>
                <c:pt idx="63">
                  <c:v>599.65886334627021</c:v>
                </c:pt>
                <c:pt idx="64">
                  <c:v>601.18953557173995</c:v>
                </c:pt>
                <c:pt idx="65">
                  <c:v>602.71736978309639</c:v>
                </c:pt>
                <c:pt idx="66">
                  <c:v>604.24237308597537</c:v>
                </c:pt>
                <c:pt idx="67">
                  <c:v>605.76455255367068</c:v>
                </c:pt>
                <c:pt idx="68">
                  <c:v>607.28391522732738</c:v>
                </c:pt>
                <c:pt idx="69">
                  <c:v>608.80046811613408</c:v>
                </c:pt>
                <c:pt idx="70">
                  <c:v>610.31421819751381</c:v>
                </c:pt>
                <c:pt idx="71">
                  <c:v>611.82517241731307</c:v>
                </c:pt>
                <c:pt idx="72">
                  <c:v>613.33333768998966</c:v>
                </c:pt>
                <c:pt idx="73">
                  <c:v>614.83872089879912</c:v>
                </c:pt>
                <c:pt idx="74">
                  <c:v>616.34132889597981</c:v>
                </c:pt>
                <c:pt idx="75">
                  <c:v>617.84116850293663</c:v>
                </c:pt>
                <c:pt idx="76">
                  <c:v>619.33824651042323</c:v>
                </c:pt>
                <c:pt idx="77">
                  <c:v>620.83256967872296</c:v>
                </c:pt>
                <c:pt idx="78">
                  <c:v>622.32414473782819</c:v>
                </c:pt>
                <c:pt idx="79">
                  <c:v>623.81297838761895</c:v>
                </c:pt>
                <c:pt idx="80">
                  <c:v>625.29907729803949</c:v>
                </c:pt>
                <c:pt idx="81">
                  <c:v>626.78244810927413</c:v>
                </c:pt>
                <c:pt idx="82">
                  <c:v>628.26309743192132</c:v>
                </c:pt>
                <c:pt idx="83">
                  <c:v>629.74103184716694</c:v>
                </c:pt>
                <c:pt idx="84">
                  <c:v>631.21625790695578</c:v>
                </c:pt>
                <c:pt idx="85">
                  <c:v>632.68878213416201</c:v>
                </c:pt>
                <c:pt idx="86">
                  <c:v>634.15861102275858</c:v>
                </c:pt>
                <c:pt idx="87">
                  <c:v>635.62575103798508</c:v>
                </c:pt>
                <c:pt idx="88">
                  <c:v>637.09020861651436</c:v>
                </c:pt>
                <c:pt idx="89">
                  <c:v>638.55199016661822</c:v>
                </c:pt>
                <c:pt idx="90">
                  <c:v>640.01110206833164</c:v>
                </c:pt>
                <c:pt idx="91">
                  <c:v>641.46755067361573</c:v>
                </c:pt>
                <c:pt idx="92">
                  <c:v>642.92134230652005</c:v>
                </c:pt>
                <c:pt idx="93">
                  <c:v>644.37248326334293</c:v>
                </c:pt>
                <c:pt idx="94">
                  <c:v>645.82097981279128</c:v>
                </c:pt>
                <c:pt idx="95">
                  <c:v>647.26683819613868</c:v>
                </c:pt>
                <c:pt idx="96">
                  <c:v>648.71006462738308</c:v>
                </c:pt>
                <c:pt idx="97">
                  <c:v>650.15066529340243</c:v>
                </c:pt>
                <c:pt idx="98">
                  <c:v>651.58864635411021</c:v>
                </c:pt>
                <c:pt idx="99">
                  <c:v>653.0240139426088</c:v>
                </c:pt>
                <c:pt idx="100">
                  <c:v>654.45677416534261</c:v>
                </c:pt>
                <c:pt idx="101">
                  <c:v>668.64144217344608</c:v>
                </c:pt>
                <c:pt idx="102">
                  <c:v>682.56927686403913</c:v>
                </c:pt>
                <c:pt idx="103">
                  <c:v>696.2461348425378</c:v>
                </c:pt>
                <c:pt idx="104">
                  <c:v>709.67762521215127</c:v>
                </c:pt>
                <c:pt idx="105">
                  <c:v>722.86912309807519</c:v>
                </c:pt>
                <c:pt idx="106">
                  <c:v>735.82578224646829</c:v>
                </c:pt>
                <c:pt idx="107">
                  <c:v>748.55254677336904</c:v>
                </c:pt>
                <c:pt idx="108">
                  <c:v>761.05416213165472</c:v>
                </c:pt>
                <c:pt idx="109">
                  <c:v>773.33518535783526</c:v>
                </c:pt>
                <c:pt idx="110">
                  <c:v>785.39999465482902</c:v>
                </c:pt>
                <c:pt idx="111">
                  <c:v>797.25279836180323</c:v>
                </c:pt>
                <c:pt idx="112">
                  <c:v>808.89764335761549</c:v>
                </c:pt>
                <c:pt idx="113">
                  <c:v>820.33842294030433</c:v>
                </c:pt>
                <c:pt idx="114">
                  <c:v>831.57888422139479</c:v>
                </c:pt>
                <c:pt idx="115">
                  <c:v>842.62263507046293</c:v>
                </c:pt>
                <c:pt idx="116">
                  <c:v>853.47315064240638</c:v>
                </c:pt>
                <c:pt idx="117">
                  <c:v>864.13377951715574</c:v>
                </c:pt>
                <c:pt idx="118">
                  <c:v>874.60774947910602</c:v>
                </c:pt>
                <c:pt idx="119">
                  <c:v>884.89817296132333</c:v>
                </c:pt>
                <c:pt idx="120">
                  <c:v>895.00805217756124</c:v>
                </c:pt>
                <c:pt idx="121">
                  <c:v>904.94028396328554</c:v>
                </c:pt>
                <c:pt idx="122">
                  <c:v>914.69766434523774</c:v>
                </c:pt>
                <c:pt idx="123">
                  <c:v>924.28289285754556</c:v>
                </c:pt>
                <c:pt idx="124">
                  <c:v>933.69857662100276</c:v>
                </c:pt>
                <c:pt idx="125">
                  <c:v>942.94723420087485</c:v>
                </c:pt>
                <c:pt idx="126">
                  <c:v>952.03129925743076</c:v>
                </c:pt>
                <c:pt idx="127">
                  <c:v>960.95312400234263</c:v>
                </c:pt>
                <c:pt idx="128">
                  <c:v>969.71498247312877</c:v>
                </c:pt>
                <c:pt idx="129">
                  <c:v>978.31907363692471</c:v>
                </c:pt>
                <c:pt idx="130">
                  <c:v>986.76752433405591</c:v>
                </c:pt>
                <c:pt idx="131">
                  <c:v>995.06239207113663</c:v>
                </c:pt>
                <c:pt idx="132">
                  <c:v>1003.2056676727326</c:v>
                </c:pt>
                <c:pt idx="133">
                  <c:v>1011.1992777999935</c:v>
                </c:pt>
                <c:pt idx="134">
                  <c:v>1019.0450873440791</c:v>
                </c:pt>
                <c:pt idx="135">
                  <c:v>1026.7449017016679</c:v>
                </c:pt>
                <c:pt idx="136">
                  <c:v>1034.300468939341</c:v>
                </c:pt>
                <c:pt idx="137">
                  <c:v>1041.7134818531799</c:v>
                </c:pt>
                <c:pt idx="138">
                  <c:v>1048.9855799294935</c:v>
                </c:pt>
                <c:pt idx="139">
                  <c:v>1056.1183512122011</c:v>
                </c:pt>
                <c:pt idx="140">
                  <c:v>1063.11333408204</c:v>
                </c:pt>
                <c:pt idx="141">
                  <c:v>1069.9720189524282</c:v>
                </c:pt>
                <c:pt idx="142">
                  <c:v>1076.6958498865094</c:v>
                </c:pt>
                <c:pt idx="143">
                  <c:v>1083.286226139616</c:v>
                </c:pt>
                <c:pt idx="144">
                  <c:v>1089.7445036311262</c:v>
                </c:pt>
                <c:pt idx="145">
                  <c:v>1096.0719963494412</c:v>
                </c:pt>
                <c:pt idx="146">
                  <c:v>1102.2699776935788</c:v>
                </c:pt>
                <c:pt idx="147">
                  <c:v>1108.3396817546748</c:v>
                </c:pt>
                <c:pt idx="148">
                  <c:v>1114.2823045404768</c:v>
                </c:pt>
                <c:pt idx="149">
                  <c:v>1120.0990051457402</c:v>
                </c:pt>
                <c:pt idx="150">
                  <c:v>1125.7909068712615</c:v>
                </c:pt>
                <c:pt idx="151">
                  <c:v>1131.3590982941273</c:v>
                </c:pt>
                <c:pt idx="152">
                  <c:v>1136.8046342916116</c:v>
                </c:pt>
                <c:pt idx="153">
                  <c:v>1142.1285370210157</c:v>
                </c:pt>
                <c:pt idx="154">
                  <c:v>1147.33179685762</c:v>
                </c:pt>
                <c:pt idx="155">
                  <c:v>1152.4153732927984</c:v>
                </c:pt>
                <c:pt idx="156">
                  <c:v>1157.3801957942403</c:v>
                </c:pt>
                <c:pt idx="157">
                  <c:v>1162.227164630119</c:v>
                </c:pt>
                <c:pt idx="158">
                  <c:v>1166.9571516589592</c:v>
                </c:pt>
                <c:pt idx="159">
                  <c:v>1171.5710010868659</c:v>
                </c:pt>
                <c:pt idx="160">
                  <c:v>1176.0695301937014</c:v>
                </c:pt>
                <c:pt idx="161">
                  <c:v>1180.4535300297264</c:v>
                </c:pt>
                <c:pt idx="162">
                  <c:v>1184.723766084152</c:v>
                </c:pt>
                <c:pt idx="163">
                  <c:v>1188.8809789270008</c:v>
                </c:pt>
                <c:pt idx="164">
                  <c:v>1192.9258848256129</c:v>
                </c:pt>
                <c:pt idx="165">
                  <c:v>1196.859176337098</c:v>
                </c:pt>
                <c:pt idx="166">
                  <c:v>1200.681522877989</c:v>
                </c:pt>
                <c:pt idx="167">
                  <c:v>1204.3935712723287</c:v>
                </c:pt>
                <c:pt idx="168">
                  <c:v>1207.9959462793929</c:v>
                </c:pt>
                <c:pt idx="169">
                  <c:v>1211.4892511022372</c:v>
                </c:pt>
                <c:pt idx="170">
                  <c:v>1214.874067878251</c:v>
                </c:pt>
                <c:pt idx="171">
                  <c:v>1218.1509581528985</c:v>
                </c:pt>
                <c:pt idx="172">
                  <c:v>1221.3204633378393</c:v>
                </c:pt>
                <c:pt idx="173">
                  <c:v>1224.3831051546408</c:v>
                </c:pt>
                <c:pt idx="174">
                  <c:v>1227.3393860653252</c:v>
                </c:pt>
                <c:pt idx="175">
                  <c:v>1230.1897896910411</c:v>
                </c:pt>
                <c:pt idx="176">
                  <c:v>1232.9347812202029</c:v>
                </c:pt>
                <c:pt idx="177">
                  <c:v>1235.5748078075158</c:v>
                </c:pt>
                <c:pt idx="178">
                  <c:v>1238.110298965395</c:v>
                </c:pt>
                <c:pt idx="179">
                  <c:v>1240.5416669493904</c:v>
                </c:pt>
                <c:pt idx="180">
                  <c:v>1242.8693071393577</c:v>
                </c:pt>
                <c:pt idx="181">
                  <c:v>1245.0935984182622</c:v>
                </c:pt>
                <c:pt idx="182">
                  <c:v>1247.2149035506723</c:v>
                </c:pt>
                <c:pt idx="183">
                  <c:v>1249.2335695631889</c:v>
                </c:pt>
                <c:pt idx="184">
                  <c:v>1251.1499281292738</c:v>
                </c:pt>
                <c:pt idx="185">
                  <c:v>1252.964295961172</c:v>
                </c:pt>
                <c:pt idx="186">
                  <c:v>1254.6769752118755</c:v>
                </c:pt>
                <c:pt idx="187">
                  <c:v>1256.2882538903443</c:v>
                </c:pt>
                <c:pt idx="188">
                  <c:v>1257.7984062934572</c:v>
                </c:pt>
                <c:pt idx="189">
                  <c:v>1259.2076934584341</c:v>
                </c:pt>
                <c:pt idx="190">
                  <c:v>1260.5163636396896</c:v>
                </c:pt>
                <c:pt idx="191">
                  <c:v>1261.7246528142634</c:v>
                </c:pt>
                <c:pt idx="192">
                  <c:v>1262.83278522006</c:v>
                </c:pt>
                <c:pt idx="193">
                  <c:v>1263.8409739311187</c:v>
                </c:pt>
                <c:pt idx="194">
                  <c:v>1264.7494214739475</c:v>
                </c:pt>
                <c:pt idx="195">
                  <c:v>1265.5583204885788</c:v>
                </c:pt>
                <c:pt idx="196">
                  <c:v>1266.2678544373764</c:v>
                </c:pt>
                <c:pt idx="197">
                  <c:v>1266.8781983637223</c:v>
                </c:pt>
                <c:pt idx="198">
                  <c:v>1267.3895197015129</c:v>
                </c:pt>
                <c:pt idx="199">
                  <c:v>1267.8019791348931</c:v>
                </c:pt>
                <c:pt idx="200">
                  <c:v>1268.115731505909</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3.55</c:v>
                </c:pt>
              </c:numCache>
            </c:numRef>
          </c:xVal>
          <c:yVal>
            <c:numRef>
              <c:f>Trajecto!$C$158</c:f>
              <c:numCache>
                <c:formatCode>0</c:formatCode>
                <c:ptCount val="1"/>
                <c:pt idx="0">
                  <c:v>634.05786575295451</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23.850000000000065</c:v>
                </c:pt>
              </c:numCache>
            </c:numRef>
          </c:xVal>
          <c:yVal>
            <c:numRef>
              <c:f>Trajecto!$C$159</c:f>
              <c:numCache>
                <c:formatCode>0</c:formatCode>
                <c:ptCount val="1"/>
                <c:pt idx="0">
                  <c:v>634.22385548187412</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Calculs!$Q$4:$Q$1004</c:f>
              <c:numCache>
                <c:formatCode>0.00</c:formatCode>
                <c:ptCount val="1001"/>
                <c:pt idx="0">
                  <c:v>0</c:v>
                </c:pt>
                <c:pt idx="1">
                  <c:v>4.9999999999998928E-4</c:v>
                </c:pt>
                <c:pt idx="2">
                  <c:v>1.4999999999999679E-3</c:v>
                </c:pt>
                <c:pt idx="3">
                  <c:v>2.4999999999999467E-3</c:v>
                </c:pt>
                <c:pt idx="4">
                  <c:v>3.499999999999925E-3</c:v>
                </c:pt>
                <c:pt idx="5">
                  <c:v>4.4999999999999034E-3</c:v>
                </c:pt>
                <c:pt idx="6">
                  <c:v>5.4999999999998826E-3</c:v>
                </c:pt>
                <c:pt idx="7">
                  <c:v>6.4999999999998609E-3</c:v>
                </c:pt>
                <c:pt idx="8">
                  <c:v>7.4999999999998393E-3</c:v>
                </c:pt>
                <c:pt idx="9">
                  <c:v>8.4999999999998185E-3</c:v>
                </c:pt>
                <c:pt idx="10">
                  <c:v>9.4999999999997968E-3</c:v>
                </c:pt>
                <c:pt idx="11">
                  <c:v>9.5000000000002253E-3</c:v>
                </c:pt>
                <c:pt idx="12">
                  <c:v>8.5000000000002469E-3</c:v>
                </c:pt>
                <c:pt idx="13">
                  <c:v>7.5000000000002669E-3</c:v>
                </c:pt>
                <c:pt idx="14">
                  <c:v>6.5000000000002885E-3</c:v>
                </c:pt>
                <c:pt idx="15">
                  <c:v>5.5000000000003102E-3</c:v>
                </c:pt>
                <c:pt idx="16">
                  <c:v>4.5000000000003319E-3</c:v>
                </c:pt>
                <c:pt idx="17">
                  <c:v>3.5000000000003527E-3</c:v>
                </c:pt>
                <c:pt idx="18">
                  <c:v>2.5000000000003743E-3</c:v>
                </c:pt>
                <c:pt idx="19">
                  <c:v>1.5000000000003951E-3</c:v>
                </c:pt>
                <c:pt idx="20">
                  <c:v>5.0000000000041678E-4</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Calculs!$T$4:$T$1004</c:f>
              <c:numCache>
                <c:formatCode>0.00</c:formatCode>
                <c:ptCount val="1001"/>
                <c:pt idx="0">
                  <c:v>29.970531000000005</c:v>
                </c:pt>
                <c:pt idx="1">
                  <c:v>29.970526095000004</c:v>
                </c:pt>
                <c:pt idx="2">
                  <c:v>29.970511380000001</c:v>
                </c:pt>
                <c:pt idx="3">
                  <c:v>29.970486855000004</c:v>
                </c:pt>
                <c:pt idx="4">
                  <c:v>29.970452520000002</c:v>
                </c:pt>
                <c:pt idx="5">
                  <c:v>29.970408375000002</c:v>
                </c:pt>
                <c:pt idx="6">
                  <c:v>29.970354420000003</c:v>
                </c:pt>
                <c:pt idx="7">
                  <c:v>29.970290655000003</c:v>
                </c:pt>
                <c:pt idx="8">
                  <c:v>29.970217080000001</c:v>
                </c:pt>
                <c:pt idx="9">
                  <c:v>29.970133695000001</c:v>
                </c:pt>
                <c:pt idx="10">
                  <c:v>29.970040500000003</c:v>
                </c:pt>
                <c:pt idx="11">
                  <c:v>29.969947305000002</c:v>
                </c:pt>
                <c:pt idx="12">
                  <c:v>29.969863920000002</c:v>
                </c:pt>
                <c:pt idx="13">
                  <c:v>29.969790345000003</c:v>
                </c:pt>
                <c:pt idx="14">
                  <c:v>29.969726580000003</c:v>
                </c:pt>
                <c:pt idx="15">
                  <c:v>29.969672625000001</c:v>
                </c:pt>
                <c:pt idx="16">
                  <c:v>29.969628480000001</c:v>
                </c:pt>
                <c:pt idx="17">
                  <c:v>29.969594145000002</c:v>
                </c:pt>
                <c:pt idx="18">
                  <c:v>29.969569620000001</c:v>
                </c:pt>
                <c:pt idx="19">
                  <c:v>29.969554904999999</c:v>
                </c:pt>
                <c:pt idx="20">
                  <c:v>29.969549999999998</c:v>
                </c:pt>
                <c:pt idx="21">
                  <c:v>29.969549999999998</c:v>
                </c:pt>
                <c:pt idx="22">
                  <c:v>29.969549999999998</c:v>
                </c:pt>
                <c:pt idx="23">
                  <c:v>29.969549999999998</c:v>
                </c:pt>
                <c:pt idx="24">
                  <c:v>29.969549999999998</c:v>
                </c:pt>
                <c:pt idx="25">
                  <c:v>29.969549999999998</c:v>
                </c:pt>
                <c:pt idx="26">
                  <c:v>29.969549999999998</c:v>
                </c:pt>
                <c:pt idx="27">
                  <c:v>29.969549999999998</c:v>
                </c:pt>
                <c:pt idx="28">
                  <c:v>29.969549999999998</c:v>
                </c:pt>
                <c:pt idx="29">
                  <c:v>29.969549999999998</c:v>
                </c:pt>
                <c:pt idx="30">
                  <c:v>29.969549999999998</c:v>
                </c:pt>
                <c:pt idx="31">
                  <c:v>29.969549999999998</c:v>
                </c:pt>
                <c:pt idx="32">
                  <c:v>29.969549999999998</c:v>
                </c:pt>
                <c:pt idx="33">
                  <c:v>29.969549999999998</c:v>
                </c:pt>
                <c:pt idx="34">
                  <c:v>29.969549999999998</c:v>
                </c:pt>
                <c:pt idx="35">
                  <c:v>29.969549999999998</c:v>
                </c:pt>
                <c:pt idx="36">
                  <c:v>29.969549999999998</c:v>
                </c:pt>
                <c:pt idx="37">
                  <c:v>29.969549999999998</c:v>
                </c:pt>
                <c:pt idx="38">
                  <c:v>29.969549999999998</c:v>
                </c:pt>
                <c:pt idx="39">
                  <c:v>29.969549999999998</c:v>
                </c:pt>
                <c:pt idx="40">
                  <c:v>29.969549999999998</c:v>
                </c:pt>
                <c:pt idx="41">
                  <c:v>29.969549999999998</c:v>
                </c:pt>
                <c:pt idx="42">
                  <c:v>29.969549999999998</c:v>
                </c:pt>
                <c:pt idx="43">
                  <c:v>29.969549999999998</c:v>
                </c:pt>
                <c:pt idx="44">
                  <c:v>29.969549999999998</c:v>
                </c:pt>
                <c:pt idx="45">
                  <c:v>29.969549999999998</c:v>
                </c:pt>
                <c:pt idx="46">
                  <c:v>29.969549999999998</c:v>
                </c:pt>
                <c:pt idx="47">
                  <c:v>29.969549999999998</c:v>
                </c:pt>
                <c:pt idx="48">
                  <c:v>29.969549999999998</c:v>
                </c:pt>
                <c:pt idx="49">
                  <c:v>29.969549999999998</c:v>
                </c:pt>
                <c:pt idx="50">
                  <c:v>29.969549999999998</c:v>
                </c:pt>
                <c:pt idx="51">
                  <c:v>29.969549999999998</c:v>
                </c:pt>
                <c:pt idx="52">
                  <c:v>29.969549999999998</c:v>
                </c:pt>
                <c:pt idx="53">
                  <c:v>29.969549999999998</c:v>
                </c:pt>
                <c:pt idx="54">
                  <c:v>29.969549999999998</c:v>
                </c:pt>
                <c:pt idx="55">
                  <c:v>29.969549999999998</c:v>
                </c:pt>
                <c:pt idx="56">
                  <c:v>29.969549999999998</c:v>
                </c:pt>
                <c:pt idx="57">
                  <c:v>29.969549999999998</c:v>
                </c:pt>
                <c:pt idx="58">
                  <c:v>29.969549999999998</c:v>
                </c:pt>
                <c:pt idx="59">
                  <c:v>29.969549999999998</c:v>
                </c:pt>
                <c:pt idx="60">
                  <c:v>29.969549999999998</c:v>
                </c:pt>
                <c:pt idx="61">
                  <c:v>29.969549999999998</c:v>
                </c:pt>
                <c:pt idx="62">
                  <c:v>29.969549999999998</c:v>
                </c:pt>
                <c:pt idx="63">
                  <c:v>29.969549999999998</c:v>
                </c:pt>
                <c:pt idx="64">
                  <c:v>29.969549999999998</c:v>
                </c:pt>
                <c:pt idx="65">
                  <c:v>29.969549999999998</c:v>
                </c:pt>
                <c:pt idx="66">
                  <c:v>29.969549999999998</c:v>
                </c:pt>
                <c:pt idx="67">
                  <c:v>29.969549999999998</c:v>
                </c:pt>
                <c:pt idx="68">
                  <c:v>29.969549999999998</c:v>
                </c:pt>
                <c:pt idx="69">
                  <c:v>29.969549999999998</c:v>
                </c:pt>
                <c:pt idx="70">
                  <c:v>29.969549999999998</c:v>
                </c:pt>
                <c:pt idx="71">
                  <c:v>29.969549999999998</c:v>
                </c:pt>
                <c:pt idx="72">
                  <c:v>29.969549999999998</c:v>
                </c:pt>
                <c:pt idx="73">
                  <c:v>29.969549999999998</c:v>
                </c:pt>
                <c:pt idx="74">
                  <c:v>29.969549999999998</c:v>
                </c:pt>
                <c:pt idx="75">
                  <c:v>29.969549999999998</c:v>
                </c:pt>
                <c:pt idx="76">
                  <c:v>29.969549999999998</c:v>
                </c:pt>
                <c:pt idx="77">
                  <c:v>29.969549999999998</c:v>
                </c:pt>
                <c:pt idx="78">
                  <c:v>29.969549999999998</c:v>
                </c:pt>
                <c:pt idx="79">
                  <c:v>29.969549999999998</c:v>
                </c:pt>
                <c:pt idx="80">
                  <c:v>29.969549999999998</c:v>
                </c:pt>
                <c:pt idx="81">
                  <c:v>29.969549999999998</c:v>
                </c:pt>
                <c:pt idx="82">
                  <c:v>29.969549999999998</c:v>
                </c:pt>
                <c:pt idx="83">
                  <c:v>29.969549999999998</c:v>
                </c:pt>
                <c:pt idx="84">
                  <c:v>29.969549999999998</c:v>
                </c:pt>
                <c:pt idx="85">
                  <c:v>29.969549999999998</c:v>
                </c:pt>
                <c:pt idx="86">
                  <c:v>29.969549999999998</c:v>
                </c:pt>
                <c:pt idx="87">
                  <c:v>29.969549999999998</c:v>
                </c:pt>
                <c:pt idx="88">
                  <c:v>29.969549999999998</c:v>
                </c:pt>
                <c:pt idx="89">
                  <c:v>29.969549999999998</c:v>
                </c:pt>
                <c:pt idx="90">
                  <c:v>29.969549999999998</c:v>
                </c:pt>
                <c:pt idx="91">
                  <c:v>29.969549999999998</c:v>
                </c:pt>
                <c:pt idx="92">
                  <c:v>29.969549999999998</c:v>
                </c:pt>
                <c:pt idx="93">
                  <c:v>29.969549999999998</c:v>
                </c:pt>
                <c:pt idx="94">
                  <c:v>29.969549999999998</c:v>
                </c:pt>
                <c:pt idx="95">
                  <c:v>29.969549999999998</c:v>
                </c:pt>
                <c:pt idx="96">
                  <c:v>29.969549999999998</c:v>
                </c:pt>
                <c:pt idx="97">
                  <c:v>29.969549999999998</c:v>
                </c:pt>
                <c:pt idx="98">
                  <c:v>29.969549999999998</c:v>
                </c:pt>
                <c:pt idx="99">
                  <c:v>29.969549999999998</c:v>
                </c:pt>
                <c:pt idx="100">
                  <c:v>29.969549999999998</c:v>
                </c:pt>
                <c:pt idx="101">
                  <c:v>29.969549999999998</c:v>
                </c:pt>
                <c:pt idx="102">
                  <c:v>29.969549999999998</c:v>
                </c:pt>
                <c:pt idx="103">
                  <c:v>29.969549999999998</c:v>
                </c:pt>
                <c:pt idx="104">
                  <c:v>29.969549999999998</c:v>
                </c:pt>
                <c:pt idx="105">
                  <c:v>29.969549999999998</c:v>
                </c:pt>
                <c:pt idx="106">
                  <c:v>29.969549999999998</c:v>
                </c:pt>
                <c:pt idx="107">
                  <c:v>29.969549999999998</c:v>
                </c:pt>
                <c:pt idx="108">
                  <c:v>29.969549999999998</c:v>
                </c:pt>
                <c:pt idx="109">
                  <c:v>29.969549999999998</c:v>
                </c:pt>
                <c:pt idx="110">
                  <c:v>29.969549999999998</c:v>
                </c:pt>
                <c:pt idx="111">
                  <c:v>29.969549999999998</c:v>
                </c:pt>
                <c:pt idx="112">
                  <c:v>29.969549999999998</c:v>
                </c:pt>
                <c:pt idx="113">
                  <c:v>29.969549999999998</c:v>
                </c:pt>
                <c:pt idx="114">
                  <c:v>29.969549999999998</c:v>
                </c:pt>
                <c:pt idx="115">
                  <c:v>29.969549999999998</c:v>
                </c:pt>
                <c:pt idx="116">
                  <c:v>29.969549999999998</c:v>
                </c:pt>
                <c:pt idx="117">
                  <c:v>29.969549999999998</c:v>
                </c:pt>
                <c:pt idx="118">
                  <c:v>29.969549999999998</c:v>
                </c:pt>
                <c:pt idx="119">
                  <c:v>29.969549999999998</c:v>
                </c:pt>
                <c:pt idx="120">
                  <c:v>29.969549999999998</c:v>
                </c:pt>
                <c:pt idx="121">
                  <c:v>29.969549999999998</c:v>
                </c:pt>
                <c:pt idx="122">
                  <c:v>29.969549999999998</c:v>
                </c:pt>
                <c:pt idx="123">
                  <c:v>29.969549999999998</c:v>
                </c:pt>
                <c:pt idx="124">
                  <c:v>29.969549999999998</c:v>
                </c:pt>
                <c:pt idx="125">
                  <c:v>29.969549999999998</c:v>
                </c:pt>
                <c:pt idx="126">
                  <c:v>29.969549999999998</c:v>
                </c:pt>
                <c:pt idx="127">
                  <c:v>29.969549999999998</c:v>
                </c:pt>
                <c:pt idx="128">
                  <c:v>29.969549999999998</c:v>
                </c:pt>
                <c:pt idx="129">
                  <c:v>29.969549999999998</c:v>
                </c:pt>
                <c:pt idx="130">
                  <c:v>29.969549999999998</c:v>
                </c:pt>
                <c:pt idx="131">
                  <c:v>29.969549999999998</c:v>
                </c:pt>
                <c:pt idx="132">
                  <c:v>29.969549999999998</c:v>
                </c:pt>
                <c:pt idx="133">
                  <c:v>29.969549999999998</c:v>
                </c:pt>
                <c:pt idx="134">
                  <c:v>29.969549999999998</c:v>
                </c:pt>
                <c:pt idx="135">
                  <c:v>29.969549999999998</c:v>
                </c:pt>
                <c:pt idx="136">
                  <c:v>29.969549999999998</c:v>
                </c:pt>
                <c:pt idx="137">
                  <c:v>29.969549999999998</c:v>
                </c:pt>
                <c:pt idx="138">
                  <c:v>29.969549999999998</c:v>
                </c:pt>
                <c:pt idx="139">
                  <c:v>29.969549999999998</c:v>
                </c:pt>
                <c:pt idx="140">
                  <c:v>29.969549999999998</c:v>
                </c:pt>
                <c:pt idx="141">
                  <c:v>29.969549999999998</c:v>
                </c:pt>
                <c:pt idx="142">
                  <c:v>29.969549999999998</c:v>
                </c:pt>
                <c:pt idx="143">
                  <c:v>29.969549999999998</c:v>
                </c:pt>
                <c:pt idx="144">
                  <c:v>29.969549999999998</c:v>
                </c:pt>
                <c:pt idx="145">
                  <c:v>29.969549999999998</c:v>
                </c:pt>
                <c:pt idx="146">
                  <c:v>29.969549999999998</c:v>
                </c:pt>
                <c:pt idx="147">
                  <c:v>29.969549999999998</c:v>
                </c:pt>
                <c:pt idx="148">
                  <c:v>29.969549999999998</c:v>
                </c:pt>
                <c:pt idx="149">
                  <c:v>29.969549999999998</c:v>
                </c:pt>
                <c:pt idx="150">
                  <c:v>29.969549999999998</c:v>
                </c:pt>
                <c:pt idx="151">
                  <c:v>29.969549999999998</c:v>
                </c:pt>
                <c:pt idx="152">
                  <c:v>29.969549999999998</c:v>
                </c:pt>
                <c:pt idx="153">
                  <c:v>29.969549999999998</c:v>
                </c:pt>
                <c:pt idx="154">
                  <c:v>29.969549999999998</c:v>
                </c:pt>
                <c:pt idx="155">
                  <c:v>29.969549999999998</c:v>
                </c:pt>
                <c:pt idx="156">
                  <c:v>29.969549999999998</c:v>
                </c:pt>
                <c:pt idx="157">
                  <c:v>29.969549999999998</c:v>
                </c:pt>
                <c:pt idx="158">
                  <c:v>29.969549999999998</c:v>
                </c:pt>
                <c:pt idx="159">
                  <c:v>29.969549999999998</c:v>
                </c:pt>
                <c:pt idx="160">
                  <c:v>29.969549999999998</c:v>
                </c:pt>
                <c:pt idx="161">
                  <c:v>29.969549999999998</c:v>
                </c:pt>
                <c:pt idx="162">
                  <c:v>29.969549999999998</c:v>
                </c:pt>
                <c:pt idx="163">
                  <c:v>29.969549999999998</c:v>
                </c:pt>
                <c:pt idx="164">
                  <c:v>29.969549999999998</c:v>
                </c:pt>
                <c:pt idx="165">
                  <c:v>29.969549999999998</c:v>
                </c:pt>
                <c:pt idx="166">
                  <c:v>29.969549999999998</c:v>
                </c:pt>
                <c:pt idx="167">
                  <c:v>29.969549999999998</c:v>
                </c:pt>
                <c:pt idx="168">
                  <c:v>29.969549999999998</c:v>
                </c:pt>
                <c:pt idx="169">
                  <c:v>29.969549999999998</c:v>
                </c:pt>
                <c:pt idx="170">
                  <c:v>29.969549999999998</c:v>
                </c:pt>
                <c:pt idx="171">
                  <c:v>29.969549999999998</c:v>
                </c:pt>
                <c:pt idx="172">
                  <c:v>29.969549999999998</c:v>
                </c:pt>
                <c:pt idx="173">
                  <c:v>29.969549999999998</c:v>
                </c:pt>
                <c:pt idx="174">
                  <c:v>29.969549999999998</c:v>
                </c:pt>
                <c:pt idx="175">
                  <c:v>29.969549999999998</c:v>
                </c:pt>
                <c:pt idx="176">
                  <c:v>29.969549999999998</c:v>
                </c:pt>
                <c:pt idx="177">
                  <c:v>29.969549999999998</c:v>
                </c:pt>
                <c:pt idx="178">
                  <c:v>29.969549999999998</c:v>
                </c:pt>
                <c:pt idx="179">
                  <c:v>29.969549999999998</c:v>
                </c:pt>
                <c:pt idx="180">
                  <c:v>29.969549999999998</c:v>
                </c:pt>
                <c:pt idx="181">
                  <c:v>29.969549999999998</c:v>
                </c:pt>
                <c:pt idx="182">
                  <c:v>29.969549999999998</c:v>
                </c:pt>
                <c:pt idx="183">
                  <c:v>29.969549999999998</c:v>
                </c:pt>
                <c:pt idx="184">
                  <c:v>29.969549999999998</c:v>
                </c:pt>
                <c:pt idx="185">
                  <c:v>29.969549999999998</c:v>
                </c:pt>
                <c:pt idx="186">
                  <c:v>29.969549999999998</c:v>
                </c:pt>
                <c:pt idx="187">
                  <c:v>29.969549999999998</c:v>
                </c:pt>
                <c:pt idx="188">
                  <c:v>29.969549999999998</c:v>
                </c:pt>
                <c:pt idx="189">
                  <c:v>29.969549999999998</c:v>
                </c:pt>
                <c:pt idx="190">
                  <c:v>29.969549999999998</c:v>
                </c:pt>
                <c:pt idx="191">
                  <c:v>29.969549999999998</c:v>
                </c:pt>
                <c:pt idx="192">
                  <c:v>29.969549999999998</c:v>
                </c:pt>
                <c:pt idx="193">
                  <c:v>29.969549999999998</c:v>
                </c:pt>
                <c:pt idx="194">
                  <c:v>29.969549999999998</c:v>
                </c:pt>
                <c:pt idx="195">
                  <c:v>29.969549999999998</c:v>
                </c:pt>
                <c:pt idx="196">
                  <c:v>29.969549999999998</c:v>
                </c:pt>
                <c:pt idx="197">
                  <c:v>29.969549999999998</c:v>
                </c:pt>
                <c:pt idx="198">
                  <c:v>29.969549999999998</c:v>
                </c:pt>
                <c:pt idx="199">
                  <c:v>29.969549999999998</c:v>
                </c:pt>
                <c:pt idx="200">
                  <c:v>29.969549999999998</c:v>
                </c:pt>
                <c:pt idx="201">
                  <c:v>29.969549999999998</c:v>
                </c:pt>
                <c:pt idx="202">
                  <c:v>29.969549999999998</c:v>
                </c:pt>
                <c:pt idx="203">
                  <c:v>29.969549999999998</c:v>
                </c:pt>
                <c:pt idx="204">
                  <c:v>29.969549999999998</c:v>
                </c:pt>
                <c:pt idx="205">
                  <c:v>29.969549999999998</c:v>
                </c:pt>
                <c:pt idx="206">
                  <c:v>29.969549999999998</c:v>
                </c:pt>
                <c:pt idx="207">
                  <c:v>29.969549999999998</c:v>
                </c:pt>
                <c:pt idx="208">
                  <c:v>29.969549999999998</c:v>
                </c:pt>
                <c:pt idx="209">
                  <c:v>29.969549999999998</c:v>
                </c:pt>
                <c:pt idx="210">
                  <c:v>29.969549999999998</c:v>
                </c:pt>
                <c:pt idx="211">
                  <c:v>29.969549999999998</c:v>
                </c:pt>
                <c:pt idx="212">
                  <c:v>29.969549999999998</c:v>
                </c:pt>
                <c:pt idx="213">
                  <c:v>29.969549999999998</c:v>
                </c:pt>
                <c:pt idx="214">
                  <c:v>29.969549999999998</c:v>
                </c:pt>
                <c:pt idx="215">
                  <c:v>29.969549999999998</c:v>
                </c:pt>
                <c:pt idx="216">
                  <c:v>29.969549999999998</c:v>
                </c:pt>
                <c:pt idx="217">
                  <c:v>29.969549999999998</c:v>
                </c:pt>
                <c:pt idx="218">
                  <c:v>29.969549999999998</c:v>
                </c:pt>
                <c:pt idx="219">
                  <c:v>29.969549999999998</c:v>
                </c:pt>
                <c:pt idx="220">
                  <c:v>29.969549999999998</c:v>
                </c:pt>
                <c:pt idx="221">
                  <c:v>29.969549999999998</c:v>
                </c:pt>
                <c:pt idx="222">
                  <c:v>29.969549999999998</c:v>
                </c:pt>
                <c:pt idx="223">
                  <c:v>29.969549999999998</c:v>
                </c:pt>
                <c:pt idx="224">
                  <c:v>29.969549999999998</c:v>
                </c:pt>
                <c:pt idx="225">
                  <c:v>29.969549999999998</c:v>
                </c:pt>
                <c:pt idx="226">
                  <c:v>29.969549999999998</c:v>
                </c:pt>
                <c:pt idx="227">
                  <c:v>29.969549999999998</c:v>
                </c:pt>
                <c:pt idx="228">
                  <c:v>29.969549999999998</c:v>
                </c:pt>
                <c:pt idx="229">
                  <c:v>29.969549999999998</c:v>
                </c:pt>
                <c:pt idx="230">
                  <c:v>29.969549999999998</c:v>
                </c:pt>
                <c:pt idx="231">
                  <c:v>29.969549999999998</c:v>
                </c:pt>
                <c:pt idx="232">
                  <c:v>29.969549999999998</c:v>
                </c:pt>
                <c:pt idx="233">
                  <c:v>29.969549999999998</c:v>
                </c:pt>
                <c:pt idx="234">
                  <c:v>29.969549999999998</c:v>
                </c:pt>
                <c:pt idx="235">
                  <c:v>29.969549999999998</c:v>
                </c:pt>
                <c:pt idx="236">
                  <c:v>29.969549999999998</c:v>
                </c:pt>
                <c:pt idx="237">
                  <c:v>29.969549999999998</c:v>
                </c:pt>
                <c:pt idx="238">
                  <c:v>29.969549999999998</c:v>
                </c:pt>
                <c:pt idx="239">
                  <c:v>29.969549999999998</c:v>
                </c:pt>
                <c:pt idx="240">
                  <c:v>29.969549999999998</c:v>
                </c:pt>
                <c:pt idx="241">
                  <c:v>29.969549999999998</c:v>
                </c:pt>
                <c:pt idx="242">
                  <c:v>29.969549999999998</c:v>
                </c:pt>
                <c:pt idx="243">
                  <c:v>29.969549999999998</c:v>
                </c:pt>
                <c:pt idx="244">
                  <c:v>29.969549999999998</c:v>
                </c:pt>
                <c:pt idx="245">
                  <c:v>29.969549999999998</c:v>
                </c:pt>
                <c:pt idx="246">
                  <c:v>29.969549999999998</c:v>
                </c:pt>
                <c:pt idx="247">
                  <c:v>29.969549999999998</c:v>
                </c:pt>
                <c:pt idx="248">
                  <c:v>29.969549999999998</c:v>
                </c:pt>
                <c:pt idx="249">
                  <c:v>29.969549999999998</c:v>
                </c:pt>
                <c:pt idx="250">
                  <c:v>29.969549999999998</c:v>
                </c:pt>
                <c:pt idx="251">
                  <c:v>29.969549999999998</c:v>
                </c:pt>
                <c:pt idx="252">
                  <c:v>29.969549999999998</c:v>
                </c:pt>
                <c:pt idx="253">
                  <c:v>29.969549999999998</c:v>
                </c:pt>
                <c:pt idx="254">
                  <c:v>29.969549999999998</c:v>
                </c:pt>
                <c:pt idx="255">
                  <c:v>29.969549999999998</c:v>
                </c:pt>
                <c:pt idx="256">
                  <c:v>29.969549999999998</c:v>
                </c:pt>
                <c:pt idx="257">
                  <c:v>29.969549999999998</c:v>
                </c:pt>
                <c:pt idx="258">
                  <c:v>29.969549999999998</c:v>
                </c:pt>
                <c:pt idx="259">
                  <c:v>29.969549999999998</c:v>
                </c:pt>
                <c:pt idx="260">
                  <c:v>29.969549999999998</c:v>
                </c:pt>
                <c:pt idx="261">
                  <c:v>29.969549999999998</c:v>
                </c:pt>
                <c:pt idx="262">
                  <c:v>29.969549999999998</c:v>
                </c:pt>
                <c:pt idx="263">
                  <c:v>29.969549999999998</c:v>
                </c:pt>
                <c:pt idx="264">
                  <c:v>29.969549999999998</c:v>
                </c:pt>
                <c:pt idx="265">
                  <c:v>29.969549999999998</c:v>
                </c:pt>
                <c:pt idx="266">
                  <c:v>29.969549999999998</c:v>
                </c:pt>
                <c:pt idx="267">
                  <c:v>29.969549999999998</c:v>
                </c:pt>
                <c:pt idx="268">
                  <c:v>29.969549999999998</c:v>
                </c:pt>
                <c:pt idx="269">
                  <c:v>29.969549999999998</c:v>
                </c:pt>
                <c:pt idx="270">
                  <c:v>29.969549999999998</c:v>
                </c:pt>
                <c:pt idx="271">
                  <c:v>29.969549999999998</c:v>
                </c:pt>
                <c:pt idx="272">
                  <c:v>29.969549999999998</c:v>
                </c:pt>
                <c:pt idx="273">
                  <c:v>29.969549999999998</c:v>
                </c:pt>
                <c:pt idx="274">
                  <c:v>29.969549999999998</c:v>
                </c:pt>
                <c:pt idx="275">
                  <c:v>29.969549999999998</c:v>
                </c:pt>
                <c:pt idx="276">
                  <c:v>29.969549999999998</c:v>
                </c:pt>
                <c:pt idx="277">
                  <c:v>29.969549999999998</c:v>
                </c:pt>
                <c:pt idx="278">
                  <c:v>29.969549999999998</c:v>
                </c:pt>
                <c:pt idx="279">
                  <c:v>29.969549999999998</c:v>
                </c:pt>
                <c:pt idx="280">
                  <c:v>29.969549999999998</c:v>
                </c:pt>
                <c:pt idx="281">
                  <c:v>29.969549999999998</c:v>
                </c:pt>
                <c:pt idx="282">
                  <c:v>29.969549999999998</c:v>
                </c:pt>
                <c:pt idx="283">
                  <c:v>29.969549999999998</c:v>
                </c:pt>
                <c:pt idx="284">
                  <c:v>29.969549999999998</c:v>
                </c:pt>
                <c:pt idx="285">
                  <c:v>29.969549999999998</c:v>
                </c:pt>
                <c:pt idx="286">
                  <c:v>29.969549999999998</c:v>
                </c:pt>
                <c:pt idx="287">
                  <c:v>29.969549999999998</c:v>
                </c:pt>
                <c:pt idx="288">
                  <c:v>29.969549999999998</c:v>
                </c:pt>
                <c:pt idx="289">
                  <c:v>29.969549999999998</c:v>
                </c:pt>
                <c:pt idx="290">
                  <c:v>29.969549999999998</c:v>
                </c:pt>
                <c:pt idx="291">
                  <c:v>29.969549999999998</c:v>
                </c:pt>
                <c:pt idx="292">
                  <c:v>29.969549999999998</c:v>
                </c:pt>
                <c:pt idx="293">
                  <c:v>29.969549999999998</c:v>
                </c:pt>
                <c:pt idx="294">
                  <c:v>29.969549999999998</c:v>
                </c:pt>
                <c:pt idx="295">
                  <c:v>29.969549999999998</c:v>
                </c:pt>
                <c:pt idx="296">
                  <c:v>29.969549999999998</c:v>
                </c:pt>
                <c:pt idx="297">
                  <c:v>29.969549999999998</c:v>
                </c:pt>
                <c:pt idx="298">
                  <c:v>29.969549999999998</c:v>
                </c:pt>
                <c:pt idx="299">
                  <c:v>29.969549999999998</c:v>
                </c:pt>
                <c:pt idx="300">
                  <c:v>29.969549999999998</c:v>
                </c:pt>
                <c:pt idx="301">
                  <c:v>29.969549999999998</c:v>
                </c:pt>
                <c:pt idx="302">
                  <c:v>29.969549999999998</c:v>
                </c:pt>
                <c:pt idx="303">
                  <c:v>29.969549999999998</c:v>
                </c:pt>
                <c:pt idx="304">
                  <c:v>29.969549999999998</c:v>
                </c:pt>
                <c:pt idx="305">
                  <c:v>29.969549999999998</c:v>
                </c:pt>
                <c:pt idx="306">
                  <c:v>29.969549999999998</c:v>
                </c:pt>
                <c:pt idx="307">
                  <c:v>29.969549999999998</c:v>
                </c:pt>
                <c:pt idx="308">
                  <c:v>29.969549999999998</c:v>
                </c:pt>
                <c:pt idx="309">
                  <c:v>29.969549999999998</c:v>
                </c:pt>
                <c:pt idx="310">
                  <c:v>29.969549999999998</c:v>
                </c:pt>
                <c:pt idx="311">
                  <c:v>29.969549999999998</c:v>
                </c:pt>
                <c:pt idx="312">
                  <c:v>29.969549999999998</c:v>
                </c:pt>
                <c:pt idx="313">
                  <c:v>29.969549999999998</c:v>
                </c:pt>
                <c:pt idx="314">
                  <c:v>29.969549999999998</c:v>
                </c:pt>
                <c:pt idx="315">
                  <c:v>29.969549999999998</c:v>
                </c:pt>
                <c:pt idx="316">
                  <c:v>29.969549999999998</c:v>
                </c:pt>
                <c:pt idx="317">
                  <c:v>29.969549999999998</c:v>
                </c:pt>
                <c:pt idx="318">
                  <c:v>29.969549999999998</c:v>
                </c:pt>
                <c:pt idx="319">
                  <c:v>29.969549999999998</c:v>
                </c:pt>
                <c:pt idx="320">
                  <c:v>29.969549999999998</c:v>
                </c:pt>
                <c:pt idx="321">
                  <c:v>29.969549999999998</c:v>
                </c:pt>
                <c:pt idx="322">
                  <c:v>29.969549999999998</c:v>
                </c:pt>
                <c:pt idx="323">
                  <c:v>29.969549999999998</c:v>
                </c:pt>
                <c:pt idx="324">
                  <c:v>29.969549999999998</c:v>
                </c:pt>
                <c:pt idx="325">
                  <c:v>29.969549999999998</c:v>
                </c:pt>
                <c:pt idx="326">
                  <c:v>29.969549999999998</c:v>
                </c:pt>
                <c:pt idx="327">
                  <c:v>29.969549999999998</c:v>
                </c:pt>
                <c:pt idx="328">
                  <c:v>29.969549999999998</c:v>
                </c:pt>
                <c:pt idx="329">
                  <c:v>29.969549999999998</c:v>
                </c:pt>
                <c:pt idx="330">
                  <c:v>29.969549999999998</c:v>
                </c:pt>
                <c:pt idx="331">
                  <c:v>29.969549999999998</c:v>
                </c:pt>
                <c:pt idx="332">
                  <c:v>29.969549999999998</c:v>
                </c:pt>
                <c:pt idx="333">
                  <c:v>29.969549999999998</c:v>
                </c:pt>
                <c:pt idx="334">
                  <c:v>29.969549999999998</c:v>
                </c:pt>
                <c:pt idx="335">
                  <c:v>29.969549999999998</c:v>
                </c:pt>
                <c:pt idx="336">
                  <c:v>29.969549999999998</c:v>
                </c:pt>
                <c:pt idx="337">
                  <c:v>29.969549999999998</c:v>
                </c:pt>
                <c:pt idx="338">
                  <c:v>29.969549999999998</c:v>
                </c:pt>
                <c:pt idx="339">
                  <c:v>29.969549999999998</c:v>
                </c:pt>
                <c:pt idx="340">
                  <c:v>29.969549999999998</c:v>
                </c:pt>
                <c:pt idx="341">
                  <c:v>29.969549999999998</c:v>
                </c:pt>
                <c:pt idx="342">
                  <c:v>29.969549999999998</c:v>
                </c:pt>
                <c:pt idx="343">
                  <c:v>29.969549999999998</c:v>
                </c:pt>
                <c:pt idx="344">
                  <c:v>29.969549999999998</c:v>
                </c:pt>
                <c:pt idx="345">
                  <c:v>29.969549999999998</c:v>
                </c:pt>
                <c:pt idx="346">
                  <c:v>29.969549999999998</c:v>
                </c:pt>
                <c:pt idx="347">
                  <c:v>29.969549999999998</c:v>
                </c:pt>
                <c:pt idx="348">
                  <c:v>29.969549999999998</c:v>
                </c:pt>
                <c:pt idx="349">
                  <c:v>29.969549999999998</c:v>
                </c:pt>
                <c:pt idx="350">
                  <c:v>29.969549999999998</c:v>
                </c:pt>
                <c:pt idx="351">
                  <c:v>29.969549999999998</c:v>
                </c:pt>
                <c:pt idx="352">
                  <c:v>29.969549999999998</c:v>
                </c:pt>
                <c:pt idx="353">
                  <c:v>29.969549999999998</c:v>
                </c:pt>
                <c:pt idx="354">
                  <c:v>29.969549999999998</c:v>
                </c:pt>
                <c:pt idx="355">
                  <c:v>29.969549999999998</c:v>
                </c:pt>
                <c:pt idx="356">
                  <c:v>29.969549999999998</c:v>
                </c:pt>
                <c:pt idx="357">
                  <c:v>29.969549999999998</c:v>
                </c:pt>
                <c:pt idx="358">
                  <c:v>29.969549999999998</c:v>
                </c:pt>
                <c:pt idx="359">
                  <c:v>29.969549999999998</c:v>
                </c:pt>
                <c:pt idx="360">
                  <c:v>29.969549999999998</c:v>
                </c:pt>
                <c:pt idx="361">
                  <c:v>29.969549999999998</c:v>
                </c:pt>
                <c:pt idx="362">
                  <c:v>29.969549999999998</c:v>
                </c:pt>
                <c:pt idx="363">
                  <c:v>29.969549999999998</c:v>
                </c:pt>
                <c:pt idx="364">
                  <c:v>29.969549999999998</c:v>
                </c:pt>
                <c:pt idx="365">
                  <c:v>29.969549999999998</c:v>
                </c:pt>
                <c:pt idx="366">
                  <c:v>29.969549999999998</c:v>
                </c:pt>
                <c:pt idx="367">
                  <c:v>29.969549999999998</c:v>
                </c:pt>
                <c:pt idx="368">
                  <c:v>29.969549999999998</c:v>
                </c:pt>
                <c:pt idx="369">
                  <c:v>29.969549999999998</c:v>
                </c:pt>
                <c:pt idx="370">
                  <c:v>29.969549999999998</c:v>
                </c:pt>
                <c:pt idx="371">
                  <c:v>29.969549999999998</c:v>
                </c:pt>
                <c:pt idx="372">
                  <c:v>29.969549999999998</c:v>
                </c:pt>
                <c:pt idx="373">
                  <c:v>29.969549999999998</c:v>
                </c:pt>
                <c:pt idx="374">
                  <c:v>29.969549999999998</c:v>
                </c:pt>
                <c:pt idx="375">
                  <c:v>29.969549999999998</c:v>
                </c:pt>
                <c:pt idx="376">
                  <c:v>29.969549999999998</c:v>
                </c:pt>
                <c:pt idx="377">
                  <c:v>29.969549999999998</c:v>
                </c:pt>
                <c:pt idx="378">
                  <c:v>29.969549999999998</c:v>
                </c:pt>
                <c:pt idx="379">
                  <c:v>29.969549999999998</c:v>
                </c:pt>
                <c:pt idx="380">
                  <c:v>29.969549999999998</c:v>
                </c:pt>
                <c:pt idx="381">
                  <c:v>29.969549999999998</c:v>
                </c:pt>
                <c:pt idx="382">
                  <c:v>29.969549999999998</c:v>
                </c:pt>
                <c:pt idx="383">
                  <c:v>29.969549999999998</c:v>
                </c:pt>
                <c:pt idx="384">
                  <c:v>29.969549999999998</c:v>
                </c:pt>
                <c:pt idx="385">
                  <c:v>29.969549999999998</c:v>
                </c:pt>
                <c:pt idx="386">
                  <c:v>29.969549999999998</c:v>
                </c:pt>
                <c:pt idx="387">
                  <c:v>29.969549999999998</c:v>
                </c:pt>
                <c:pt idx="388">
                  <c:v>29.969549999999998</c:v>
                </c:pt>
                <c:pt idx="389">
                  <c:v>29.969549999999998</c:v>
                </c:pt>
                <c:pt idx="390">
                  <c:v>29.969549999999998</c:v>
                </c:pt>
                <c:pt idx="391">
                  <c:v>29.969549999999998</c:v>
                </c:pt>
                <c:pt idx="392">
                  <c:v>29.969549999999998</c:v>
                </c:pt>
                <c:pt idx="393">
                  <c:v>29.969549999999998</c:v>
                </c:pt>
                <c:pt idx="394">
                  <c:v>29.969549999999998</c:v>
                </c:pt>
                <c:pt idx="395">
                  <c:v>29.969549999999998</c:v>
                </c:pt>
                <c:pt idx="396">
                  <c:v>29.969549999999998</c:v>
                </c:pt>
                <c:pt idx="397">
                  <c:v>29.969549999999998</c:v>
                </c:pt>
                <c:pt idx="398">
                  <c:v>29.969549999999998</c:v>
                </c:pt>
                <c:pt idx="399">
                  <c:v>29.969549999999998</c:v>
                </c:pt>
                <c:pt idx="400">
                  <c:v>29.969549999999998</c:v>
                </c:pt>
                <c:pt idx="401">
                  <c:v>29.969549999999998</c:v>
                </c:pt>
                <c:pt idx="402">
                  <c:v>29.969549999999998</c:v>
                </c:pt>
                <c:pt idx="403">
                  <c:v>29.969549999999998</c:v>
                </c:pt>
                <c:pt idx="404">
                  <c:v>29.969549999999998</c:v>
                </c:pt>
                <c:pt idx="405">
                  <c:v>29.969549999999998</c:v>
                </c:pt>
                <c:pt idx="406">
                  <c:v>29.969549999999998</c:v>
                </c:pt>
                <c:pt idx="407">
                  <c:v>29.969549999999998</c:v>
                </c:pt>
                <c:pt idx="408">
                  <c:v>29.969549999999998</c:v>
                </c:pt>
                <c:pt idx="409">
                  <c:v>29.969549999999998</c:v>
                </c:pt>
                <c:pt idx="410">
                  <c:v>29.969549999999998</c:v>
                </c:pt>
                <c:pt idx="411">
                  <c:v>29.969549999999998</c:v>
                </c:pt>
                <c:pt idx="412">
                  <c:v>29.969549999999998</c:v>
                </c:pt>
                <c:pt idx="413">
                  <c:v>29.969549999999998</c:v>
                </c:pt>
                <c:pt idx="414">
                  <c:v>29.969549999999998</c:v>
                </c:pt>
                <c:pt idx="415">
                  <c:v>29.969549999999998</c:v>
                </c:pt>
                <c:pt idx="416">
                  <c:v>29.969549999999998</c:v>
                </c:pt>
                <c:pt idx="417">
                  <c:v>29.969549999999998</c:v>
                </c:pt>
                <c:pt idx="418">
                  <c:v>29.969549999999998</c:v>
                </c:pt>
                <c:pt idx="419">
                  <c:v>29.969549999999998</c:v>
                </c:pt>
                <c:pt idx="420">
                  <c:v>29.969549999999998</c:v>
                </c:pt>
                <c:pt idx="421">
                  <c:v>29.969549999999998</c:v>
                </c:pt>
                <c:pt idx="422">
                  <c:v>29.969549999999998</c:v>
                </c:pt>
                <c:pt idx="423">
                  <c:v>29.969549999999998</c:v>
                </c:pt>
                <c:pt idx="424">
                  <c:v>29.969549999999998</c:v>
                </c:pt>
                <c:pt idx="425">
                  <c:v>29.969549999999998</c:v>
                </c:pt>
                <c:pt idx="426">
                  <c:v>29.969549999999998</c:v>
                </c:pt>
                <c:pt idx="427">
                  <c:v>29.969549999999998</c:v>
                </c:pt>
                <c:pt idx="428">
                  <c:v>29.969549999999998</c:v>
                </c:pt>
                <c:pt idx="429">
                  <c:v>29.969549999999998</c:v>
                </c:pt>
                <c:pt idx="430">
                  <c:v>29.969549999999998</c:v>
                </c:pt>
                <c:pt idx="431">
                  <c:v>29.969549999999998</c:v>
                </c:pt>
                <c:pt idx="432">
                  <c:v>29.969549999999998</c:v>
                </c:pt>
                <c:pt idx="433">
                  <c:v>29.969549999999998</c:v>
                </c:pt>
                <c:pt idx="434">
                  <c:v>29.969549999999998</c:v>
                </c:pt>
                <c:pt idx="435">
                  <c:v>29.969549999999998</c:v>
                </c:pt>
                <c:pt idx="436">
                  <c:v>29.969549999999998</c:v>
                </c:pt>
                <c:pt idx="437">
                  <c:v>29.969549999999998</c:v>
                </c:pt>
                <c:pt idx="438">
                  <c:v>29.969549999999998</c:v>
                </c:pt>
                <c:pt idx="439">
                  <c:v>29.969549999999998</c:v>
                </c:pt>
                <c:pt idx="440">
                  <c:v>29.969549999999998</c:v>
                </c:pt>
                <c:pt idx="441">
                  <c:v>29.969549999999998</c:v>
                </c:pt>
                <c:pt idx="442">
                  <c:v>29.969549999999998</c:v>
                </c:pt>
                <c:pt idx="443">
                  <c:v>29.969549999999998</c:v>
                </c:pt>
                <c:pt idx="444">
                  <c:v>29.969549999999998</c:v>
                </c:pt>
                <c:pt idx="445">
                  <c:v>29.969549999999998</c:v>
                </c:pt>
                <c:pt idx="446">
                  <c:v>29.969549999999998</c:v>
                </c:pt>
                <c:pt idx="447">
                  <c:v>29.969549999999998</c:v>
                </c:pt>
                <c:pt idx="448">
                  <c:v>29.969549999999998</c:v>
                </c:pt>
                <c:pt idx="449">
                  <c:v>29.969549999999998</c:v>
                </c:pt>
                <c:pt idx="450">
                  <c:v>29.969549999999998</c:v>
                </c:pt>
                <c:pt idx="451">
                  <c:v>29.969549999999998</c:v>
                </c:pt>
                <c:pt idx="452">
                  <c:v>29.969549999999998</c:v>
                </c:pt>
                <c:pt idx="453">
                  <c:v>29.969549999999998</c:v>
                </c:pt>
                <c:pt idx="454">
                  <c:v>29.969549999999998</c:v>
                </c:pt>
                <c:pt idx="455">
                  <c:v>29.969549999999998</c:v>
                </c:pt>
                <c:pt idx="456">
                  <c:v>29.969549999999998</c:v>
                </c:pt>
                <c:pt idx="457">
                  <c:v>29.969549999999998</c:v>
                </c:pt>
                <c:pt idx="458">
                  <c:v>29.969549999999998</c:v>
                </c:pt>
                <c:pt idx="459">
                  <c:v>29.969549999999998</c:v>
                </c:pt>
                <c:pt idx="460">
                  <c:v>29.969549999999998</c:v>
                </c:pt>
                <c:pt idx="461">
                  <c:v>29.969549999999998</c:v>
                </c:pt>
                <c:pt idx="462">
                  <c:v>29.969549999999998</c:v>
                </c:pt>
                <c:pt idx="463">
                  <c:v>29.969549999999998</c:v>
                </c:pt>
                <c:pt idx="464">
                  <c:v>29.969549999999998</c:v>
                </c:pt>
                <c:pt idx="465">
                  <c:v>29.969549999999998</c:v>
                </c:pt>
                <c:pt idx="466">
                  <c:v>29.969549999999998</c:v>
                </c:pt>
                <c:pt idx="467">
                  <c:v>29.969549999999998</c:v>
                </c:pt>
                <c:pt idx="468">
                  <c:v>29.969549999999998</c:v>
                </c:pt>
                <c:pt idx="469">
                  <c:v>29.969549999999998</c:v>
                </c:pt>
                <c:pt idx="470">
                  <c:v>29.969549999999998</c:v>
                </c:pt>
                <c:pt idx="471">
                  <c:v>29.969549999999998</c:v>
                </c:pt>
                <c:pt idx="472">
                  <c:v>29.969549999999998</c:v>
                </c:pt>
                <c:pt idx="473">
                  <c:v>29.969549999999998</c:v>
                </c:pt>
                <c:pt idx="474">
                  <c:v>29.969549999999998</c:v>
                </c:pt>
                <c:pt idx="475">
                  <c:v>29.969549999999998</c:v>
                </c:pt>
                <c:pt idx="476">
                  <c:v>29.969549999999998</c:v>
                </c:pt>
                <c:pt idx="477">
                  <c:v>29.969549999999998</c:v>
                </c:pt>
                <c:pt idx="478">
                  <c:v>29.969549999999998</c:v>
                </c:pt>
                <c:pt idx="479">
                  <c:v>29.969549999999998</c:v>
                </c:pt>
                <c:pt idx="480">
                  <c:v>29.969549999999998</c:v>
                </c:pt>
                <c:pt idx="481">
                  <c:v>29.969549999999998</c:v>
                </c:pt>
                <c:pt idx="482">
                  <c:v>29.969549999999998</c:v>
                </c:pt>
                <c:pt idx="483">
                  <c:v>29.969549999999998</c:v>
                </c:pt>
                <c:pt idx="484">
                  <c:v>29.969549999999998</c:v>
                </c:pt>
                <c:pt idx="485">
                  <c:v>29.969549999999998</c:v>
                </c:pt>
                <c:pt idx="486">
                  <c:v>29.969549999999998</c:v>
                </c:pt>
                <c:pt idx="487">
                  <c:v>29.969549999999998</c:v>
                </c:pt>
                <c:pt idx="488">
                  <c:v>29.969549999999998</c:v>
                </c:pt>
                <c:pt idx="489">
                  <c:v>29.969549999999998</c:v>
                </c:pt>
                <c:pt idx="490">
                  <c:v>29.969549999999998</c:v>
                </c:pt>
                <c:pt idx="491">
                  <c:v>29.969549999999998</c:v>
                </c:pt>
                <c:pt idx="492">
                  <c:v>29.969549999999998</c:v>
                </c:pt>
                <c:pt idx="493">
                  <c:v>29.969549999999998</c:v>
                </c:pt>
                <c:pt idx="494">
                  <c:v>29.969549999999998</c:v>
                </c:pt>
                <c:pt idx="495">
                  <c:v>29.969549999999998</c:v>
                </c:pt>
                <c:pt idx="496">
                  <c:v>29.969549999999998</c:v>
                </c:pt>
                <c:pt idx="497">
                  <c:v>29.969549999999998</c:v>
                </c:pt>
                <c:pt idx="498">
                  <c:v>29.969549999999998</c:v>
                </c:pt>
                <c:pt idx="499">
                  <c:v>29.969549999999998</c:v>
                </c:pt>
                <c:pt idx="500">
                  <c:v>29.969549999999998</c:v>
                </c:pt>
                <c:pt idx="501">
                  <c:v>29.969549999999998</c:v>
                </c:pt>
                <c:pt idx="502">
                  <c:v>29.969549999999998</c:v>
                </c:pt>
                <c:pt idx="503">
                  <c:v>29.969549999999998</c:v>
                </c:pt>
                <c:pt idx="504">
                  <c:v>29.969549999999998</c:v>
                </c:pt>
                <c:pt idx="505">
                  <c:v>29.969549999999998</c:v>
                </c:pt>
                <c:pt idx="506">
                  <c:v>29.969549999999998</c:v>
                </c:pt>
                <c:pt idx="507">
                  <c:v>29.969549999999998</c:v>
                </c:pt>
                <c:pt idx="508">
                  <c:v>29.969549999999998</c:v>
                </c:pt>
                <c:pt idx="509">
                  <c:v>29.969549999999998</c:v>
                </c:pt>
                <c:pt idx="510">
                  <c:v>29.969549999999998</c:v>
                </c:pt>
                <c:pt idx="511">
                  <c:v>29.969549999999998</c:v>
                </c:pt>
                <c:pt idx="512">
                  <c:v>29.969549999999998</c:v>
                </c:pt>
                <c:pt idx="513">
                  <c:v>29.969549999999998</c:v>
                </c:pt>
                <c:pt idx="514">
                  <c:v>29.969549999999998</c:v>
                </c:pt>
                <c:pt idx="515">
                  <c:v>29.969549999999998</c:v>
                </c:pt>
                <c:pt idx="516">
                  <c:v>29.969549999999998</c:v>
                </c:pt>
                <c:pt idx="517">
                  <c:v>29.969549999999998</c:v>
                </c:pt>
                <c:pt idx="518">
                  <c:v>29.969549999999998</c:v>
                </c:pt>
                <c:pt idx="519">
                  <c:v>29.969549999999998</c:v>
                </c:pt>
                <c:pt idx="520">
                  <c:v>29.969549999999998</c:v>
                </c:pt>
                <c:pt idx="521">
                  <c:v>29.969549999999998</c:v>
                </c:pt>
                <c:pt idx="522">
                  <c:v>29.969549999999998</c:v>
                </c:pt>
                <c:pt idx="523">
                  <c:v>29.969549999999998</c:v>
                </c:pt>
                <c:pt idx="524">
                  <c:v>29.969549999999998</c:v>
                </c:pt>
                <c:pt idx="525">
                  <c:v>29.969549999999998</c:v>
                </c:pt>
                <c:pt idx="526">
                  <c:v>29.969549999999998</c:v>
                </c:pt>
                <c:pt idx="527">
                  <c:v>29.969549999999998</c:v>
                </c:pt>
                <c:pt idx="528">
                  <c:v>29.969549999999998</c:v>
                </c:pt>
                <c:pt idx="529">
                  <c:v>29.969549999999998</c:v>
                </c:pt>
                <c:pt idx="530">
                  <c:v>29.969549999999998</c:v>
                </c:pt>
                <c:pt idx="531">
                  <c:v>29.969549999999998</c:v>
                </c:pt>
                <c:pt idx="532">
                  <c:v>29.969549999999998</c:v>
                </c:pt>
                <c:pt idx="533">
                  <c:v>29.969549999999998</c:v>
                </c:pt>
                <c:pt idx="534">
                  <c:v>29.969549999999998</c:v>
                </c:pt>
                <c:pt idx="535">
                  <c:v>29.969549999999998</c:v>
                </c:pt>
                <c:pt idx="536">
                  <c:v>29.969549999999998</c:v>
                </c:pt>
                <c:pt idx="537">
                  <c:v>29.969549999999998</c:v>
                </c:pt>
                <c:pt idx="538">
                  <c:v>29.969549999999998</c:v>
                </c:pt>
                <c:pt idx="539">
                  <c:v>29.969549999999998</c:v>
                </c:pt>
                <c:pt idx="540">
                  <c:v>29.969549999999998</c:v>
                </c:pt>
                <c:pt idx="541">
                  <c:v>29.969549999999998</c:v>
                </c:pt>
                <c:pt idx="542">
                  <c:v>29.969549999999998</c:v>
                </c:pt>
                <c:pt idx="543">
                  <c:v>29.969549999999998</c:v>
                </c:pt>
                <c:pt idx="544">
                  <c:v>29.969549999999998</c:v>
                </c:pt>
                <c:pt idx="545">
                  <c:v>29.969549999999998</c:v>
                </c:pt>
                <c:pt idx="546">
                  <c:v>29.969549999999998</c:v>
                </c:pt>
                <c:pt idx="547">
                  <c:v>29.969549999999998</c:v>
                </c:pt>
                <c:pt idx="548">
                  <c:v>29.969549999999998</c:v>
                </c:pt>
                <c:pt idx="549">
                  <c:v>29.969549999999998</c:v>
                </c:pt>
                <c:pt idx="550">
                  <c:v>29.969549999999998</c:v>
                </c:pt>
                <c:pt idx="551">
                  <c:v>29.969549999999998</c:v>
                </c:pt>
                <c:pt idx="552">
                  <c:v>29.969549999999998</c:v>
                </c:pt>
                <c:pt idx="553">
                  <c:v>29.969549999999998</c:v>
                </c:pt>
                <c:pt idx="554">
                  <c:v>29.969549999999998</c:v>
                </c:pt>
                <c:pt idx="555">
                  <c:v>29.969549999999998</c:v>
                </c:pt>
                <c:pt idx="556">
                  <c:v>29.969549999999998</c:v>
                </c:pt>
                <c:pt idx="557">
                  <c:v>29.969549999999998</c:v>
                </c:pt>
                <c:pt idx="558">
                  <c:v>29.969549999999998</c:v>
                </c:pt>
                <c:pt idx="559">
                  <c:v>29.969549999999998</c:v>
                </c:pt>
                <c:pt idx="560">
                  <c:v>29.969549999999998</c:v>
                </c:pt>
                <c:pt idx="561">
                  <c:v>29.969549999999998</c:v>
                </c:pt>
                <c:pt idx="562">
                  <c:v>29.969549999999998</c:v>
                </c:pt>
                <c:pt idx="563">
                  <c:v>29.969549999999998</c:v>
                </c:pt>
                <c:pt idx="564">
                  <c:v>29.969549999999998</c:v>
                </c:pt>
                <c:pt idx="565">
                  <c:v>29.969549999999998</c:v>
                </c:pt>
                <c:pt idx="566">
                  <c:v>29.969549999999998</c:v>
                </c:pt>
                <c:pt idx="567">
                  <c:v>29.969549999999998</c:v>
                </c:pt>
                <c:pt idx="568">
                  <c:v>29.969549999999998</c:v>
                </c:pt>
                <c:pt idx="569">
                  <c:v>29.969549999999998</c:v>
                </c:pt>
                <c:pt idx="570">
                  <c:v>29.969549999999998</c:v>
                </c:pt>
                <c:pt idx="571">
                  <c:v>29.969549999999998</c:v>
                </c:pt>
                <c:pt idx="572">
                  <c:v>29.969549999999998</c:v>
                </c:pt>
                <c:pt idx="573">
                  <c:v>29.969549999999998</c:v>
                </c:pt>
                <c:pt idx="574">
                  <c:v>29.969549999999998</c:v>
                </c:pt>
                <c:pt idx="575">
                  <c:v>29.969549999999998</c:v>
                </c:pt>
                <c:pt idx="576">
                  <c:v>29.969549999999998</c:v>
                </c:pt>
                <c:pt idx="577">
                  <c:v>29.969549999999998</c:v>
                </c:pt>
                <c:pt idx="578">
                  <c:v>29.969549999999998</c:v>
                </c:pt>
                <c:pt idx="579">
                  <c:v>29.969549999999998</c:v>
                </c:pt>
                <c:pt idx="580">
                  <c:v>29.969549999999998</c:v>
                </c:pt>
                <c:pt idx="581">
                  <c:v>29.969549999999998</c:v>
                </c:pt>
                <c:pt idx="582">
                  <c:v>29.969549999999998</c:v>
                </c:pt>
                <c:pt idx="583">
                  <c:v>29.969549999999998</c:v>
                </c:pt>
                <c:pt idx="584">
                  <c:v>29.969549999999998</c:v>
                </c:pt>
                <c:pt idx="585">
                  <c:v>29.969549999999998</c:v>
                </c:pt>
                <c:pt idx="586">
                  <c:v>29.969549999999998</c:v>
                </c:pt>
                <c:pt idx="587">
                  <c:v>29.969549999999998</c:v>
                </c:pt>
                <c:pt idx="588">
                  <c:v>29.969549999999998</c:v>
                </c:pt>
                <c:pt idx="589">
                  <c:v>29.969549999999998</c:v>
                </c:pt>
                <c:pt idx="590">
                  <c:v>29.969549999999998</c:v>
                </c:pt>
                <c:pt idx="591">
                  <c:v>29.969549999999998</c:v>
                </c:pt>
                <c:pt idx="592">
                  <c:v>29.969549999999998</c:v>
                </c:pt>
                <c:pt idx="593">
                  <c:v>29.969549999999998</c:v>
                </c:pt>
                <c:pt idx="594">
                  <c:v>29.969549999999998</c:v>
                </c:pt>
                <c:pt idx="595">
                  <c:v>29.969549999999998</c:v>
                </c:pt>
                <c:pt idx="596">
                  <c:v>29.969549999999998</c:v>
                </c:pt>
                <c:pt idx="597">
                  <c:v>29.969549999999998</c:v>
                </c:pt>
                <c:pt idx="598">
                  <c:v>29.969549999999998</c:v>
                </c:pt>
                <c:pt idx="599">
                  <c:v>29.969549999999998</c:v>
                </c:pt>
                <c:pt idx="600">
                  <c:v>29.969549999999998</c:v>
                </c:pt>
                <c:pt idx="601">
                  <c:v>29.969549999999998</c:v>
                </c:pt>
                <c:pt idx="602">
                  <c:v>29.969549999999998</c:v>
                </c:pt>
                <c:pt idx="603">
                  <c:v>29.969549999999998</c:v>
                </c:pt>
                <c:pt idx="604">
                  <c:v>29.969549999999998</c:v>
                </c:pt>
                <c:pt idx="605">
                  <c:v>29.969549999999998</c:v>
                </c:pt>
                <c:pt idx="606">
                  <c:v>29.969549999999998</c:v>
                </c:pt>
                <c:pt idx="607">
                  <c:v>29.969549999999998</c:v>
                </c:pt>
                <c:pt idx="608">
                  <c:v>29.969549999999998</c:v>
                </c:pt>
                <c:pt idx="609">
                  <c:v>29.969549999999998</c:v>
                </c:pt>
                <c:pt idx="610">
                  <c:v>29.969549999999998</c:v>
                </c:pt>
                <c:pt idx="611">
                  <c:v>29.969549999999998</c:v>
                </c:pt>
                <c:pt idx="612">
                  <c:v>29.969549999999998</c:v>
                </c:pt>
                <c:pt idx="613">
                  <c:v>29.969549999999998</c:v>
                </c:pt>
                <c:pt idx="614">
                  <c:v>29.969549999999998</c:v>
                </c:pt>
                <c:pt idx="615">
                  <c:v>29.969549999999998</c:v>
                </c:pt>
                <c:pt idx="616">
                  <c:v>29.969549999999998</c:v>
                </c:pt>
                <c:pt idx="617">
                  <c:v>29.969549999999998</c:v>
                </c:pt>
                <c:pt idx="618">
                  <c:v>29.969549999999998</c:v>
                </c:pt>
                <c:pt idx="619">
                  <c:v>29.969549999999998</c:v>
                </c:pt>
                <c:pt idx="620">
                  <c:v>29.969549999999998</c:v>
                </c:pt>
                <c:pt idx="621">
                  <c:v>29.969549999999998</c:v>
                </c:pt>
                <c:pt idx="622">
                  <c:v>29.969549999999998</c:v>
                </c:pt>
                <c:pt idx="623">
                  <c:v>29.969549999999998</c:v>
                </c:pt>
                <c:pt idx="624">
                  <c:v>29.969549999999998</c:v>
                </c:pt>
                <c:pt idx="625">
                  <c:v>29.969549999999998</c:v>
                </c:pt>
                <c:pt idx="626">
                  <c:v>29.969549999999998</c:v>
                </c:pt>
                <c:pt idx="627">
                  <c:v>29.969549999999998</c:v>
                </c:pt>
                <c:pt idx="628">
                  <c:v>29.969549999999998</c:v>
                </c:pt>
                <c:pt idx="629">
                  <c:v>29.969549999999998</c:v>
                </c:pt>
                <c:pt idx="630">
                  <c:v>29.969549999999998</c:v>
                </c:pt>
                <c:pt idx="631">
                  <c:v>29.969549999999998</c:v>
                </c:pt>
                <c:pt idx="632">
                  <c:v>29.969549999999998</c:v>
                </c:pt>
                <c:pt idx="633">
                  <c:v>29.969549999999998</c:v>
                </c:pt>
                <c:pt idx="634">
                  <c:v>29.969549999999998</c:v>
                </c:pt>
                <c:pt idx="635">
                  <c:v>29.969549999999998</c:v>
                </c:pt>
                <c:pt idx="636">
                  <c:v>29.969549999999998</c:v>
                </c:pt>
                <c:pt idx="637">
                  <c:v>29.969549999999998</c:v>
                </c:pt>
                <c:pt idx="638">
                  <c:v>29.969549999999998</c:v>
                </c:pt>
                <c:pt idx="639">
                  <c:v>29.969549999999998</c:v>
                </c:pt>
                <c:pt idx="640">
                  <c:v>29.969549999999998</c:v>
                </c:pt>
                <c:pt idx="641">
                  <c:v>29.969549999999998</c:v>
                </c:pt>
                <c:pt idx="642">
                  <c:v>29.969549999999998</c:v>
                </c:pt>
                <c:pt idx="643">
                  <c:v>29.969549999999998</c:v>
                </c:pt>
                <c:pt idx="644">
                  <c:v>29.969549999999998</c:v>
                </c:pt>
                <c:pt idx="645">
                  <c:v>29.969549999999998</c:v>
                </c:pt>
                <c:pt idx="646">
                  <c:v>29.969549999999998</c:v>
                </c:pt>
                <c:pt idx="647">
                  <c:v>29.969549999999998</c:v>
                </c:pt>
                <c:pt idx="648">
                  <c:v>29.969549999999998</c:v>
                </c:pt>
                <c:pt idx="649">
                  <c:v>29.969549999999998</c:v>
                </c:pt>
                <c:pt idx="650">
                  <c:v>29.969549999999998</c:v>
                </c:pt>
                <c:pt idx="651">
                  <c:v>29.969549999999998</c:v>
                </c:pt>
                <c:pt idx="652">
                  <c:v>29.969549999999998</c:v>
                </c:pt>
                <c:pt idx="653">
                  <c:v>29.969549999999998</c:v>
                </c:pt>
                <c:pt idx="654">
                  <c:v>29.969549999999998</c:v>
                </c:pt>
                <c:pt idx="655">
                  <c:v>29.969549999999998</c:v>
                </c:pt>
                <c:pt idx="656">
                  <c:v>29.969549999999998</c:v>
                </c:pt>
                <c:pt idx="657">
                  <c:v>29.969549999999998</c:v>
                </c:pt>
                <c:pt idx="658">
                  <c:v>29.969549999999998</c:v>
                </c:pt>
                <c:pt idx="659">
                  <c:v>29.969549999999998</c:v>
                </c:pt>
                <c:pt idx="660">
                  <c:v>29.969549999999998</c:v>
                </c:pt>
                <c:pt idx="661">
                  <c:v>29.969549999999998</c:v>
                </c:pt>
                <c:pt idx="662">
                  <c:v>29.969549999999998</c:v>
                </c:pt>
                <c:pt idx="663">
                  <c:v>29.969549999999998</c:v>
                </c:pt>
                <c:pt idx="664">
                  <c:v>29.969549999999998</c:v>
                </c:pt>
                <c:pt idx="665">
                  <c:v>29.969549999999998</c:v>
                </c:pt>
                <c:pt idx="666">
                  <c:v>29.969549999999998</c:v>
                </c:pt>
                <c:pt idx="667">
                  <c:v>29.969549999999998</c:v>
                </c:pt>
                <c:pt idx="668">
                  <c:v>29.969549999999998</c:v>
                </c:pt>
                <c:pt idx="669">
                  <c:v>29.969549999999998</c:v>
                </c:pt>
                <c:pt idx="670">
                  <c:v>29.969549999999998</c:v>
                </c:pt>
                <c:pt idx="671">
                  <c:v>29.969549999999998</c:v>
                </c:pt>
                <c:pt idx="672">
                  <c:v>29.969549999999998</c:v>
                </c:pt>
                <c:pt idx="673">
                  <c:v>29.969549999999998</c:v>
                </c:pt>
                <c:pt idx="674">
                  <c:v>29.969549999999998</c:v>
                </c:pt>
                <c:pt idx="675">
                  <c:v>29.969549999999998</c:v>
                </c:pt>
                <c:pt idx="676">
                  <c:v>29.969549999999998</c:v>
                </c:pt>
                <c:pt idx="677">
                  <c:v>29.969549999999998</c:v>
                </c:pt>
                <c:pt idx="678">
                  <c:v>29.969549999999998</c:v>
                </c:pt>
                <c:pt idx="679">
                  <c:v>29.969549999999998</c:v>
                </c:pt>
                <c:pt idx="680">
                  <c:v>29.969549999999998</c:v>
                </c:pt>
                <c:pt idx="681">
                  <c:v>29.969549999999998</c:v>
                </c:pt>
                <c:pt idx="682">
                  <c:v>29.969549999999998</c:v>
                </c:pt>
                <c:pt idx="683">
                  <c:v>29.969549999999998</c:v>
                </c:pt>
                <c:pt idx="684">
                  <c:v>29.969549999999998</c:v>
                </c:pt>
                <c:pt idx="685">
                  <c:v>29.969549999999998</c:v>
                </c:pt>
                <c:pt idx="686">
                  <c:v>29.969549999999998</c:v>
                </c:pt>
                <c:pt idx="687">
                  <c:v>29.969549999999998</c:v>
                </c:pt>
                <c:pt idx="688">
                  <c:v>29.969549999999998</c:v>
                </c:pt>
                <c:pt idx="689">
                  <c:v>29.969549999999998</c:v>
                </c:pt>
                <c:pt idx="690">
                  <c:v>29.969549999999998</c:v>
                </c:pt>
                <c:pt idx="691">
                  <c:v>29.969549999999998</c:v>
                </c:pt>
                <c:pt idx="692">
                  <c:v>29.969549999999998</c:v>
                </c:pt>
                <c:pt idx="693">
                  <c:v>29.969549999999998</c:v>
                </c:pt>
                <c:pt idx="694">
                  <c:v>29.969549999999998</c:v>
                </c:pt>
                <c:pt idx="695">
                  <c:v>29.969549999999998</c:v>
                </c:pt>
                <c:pt idx="696">
                  <c:v>29.969549999999998</c:v>
                </c:pt>
                <c:pt idx="697">
                  <c:v>29.969549999999998</c:v>
                </c:pt>
                <c:pt idx="698">
                  <c:v>29.969549999999998</c:v>
                </c:pt>
                <c:pt idx="699">
                  <c:v>29.969549999999998</c:v>
                </c:pt>
                <c:pt idx="700">
                  <c:v>29.969549999999998</c:v>
                </c:pt>
                <c:pt idx="701">
                  <c:v>29.969549999999998</c:v>
                </c:pt>
                <c:pt idx="702">
                  <c:v>29.969549999999998</c:v>
                </c:pt>
                <c:pt idx="703">
                  <c:v>29.969549999999998</c:v>
                </c:pt>
                <c:pt idx="704">
                  <c:v>29.969549999999998</c:v>
                </c:pt>
                <c:pt idx="705">
                  <c:v>29.969549999999998</c:v>
                </c:pt>
                <c:pt idx="706">
                  <c:v>29.969549999999998</c:v>
                </c:pt>
                <c:pt idx="707">
                  <c:v>29.969549999999998</c:v>
                </c:pt>
                <c:pt idx="708">
                  <c:v>29.969549999999998</c:v>
                </c:pt>
                <c:pt idx="709">
                  <c:v>29.969549999999998</c:v>
                </c:pt>
                <c:pt idx="710">
                  <c:v>29.969549999999998</c:v>
                </c:pt>
                <c:pt idx="711">
                  <c:v>29.969549999999998</c:v>
                </c:pt>
                <c:pt idx="712">
                  <c:v>29.969549999999998</c:v>
                </c:pt>
                <c:pt idx="713">
                  <c:v>29.969549999999998</c:v>
                </c:pt>
                <c:pt idx="714">
                  <c:v>29.969549999999998</c:v>
                </c:pt>
                <c:pt idx="715">
                  <c:v>29.969549999999998</c:v>
                </c:pt>
                <c:pt idx="716">
                  <c:v>29.969549999999998</c:v>
                </c:pt>
                <c:pt idx="717">
                  <c:v>29.969549999999998</c:v>
                </c:pt>
                <c:pt idx="718">
                  <c:v>29.969549999999998</c:v>
                </c:pt>
                <c:pt idx="719">
                  <c:v>29.969549999999998</c:v>
                </c:pt>
                <c:pt idx="720">
                  <c:v>29.969549999999998</c:v>
                </c:pt>
                <c:pt idx="721">
                  <c:v>29.969549999999998</c:v>
                </c:pt>
                <c:pt idx="722">
                  <c:v>29.969549999999998</c:v>
                </c:pt>
                <c:pt idx="723">
                  <c:v>29.969549999999998</c:v>
                </c:pt>
                <c:pt idx="724">
                  <c:v>29.969549999999998</c:v>
                </c:pt>
                <c:pt idx="725">
                  <c:v>29.969549999999998</c:v>
                </c:pt>
                <c:pt idx="726">
                  <c:v>29.969549999999998</c:v>
                </c:pt>
                <c:pt idx="727">
                  <c:v>29.969549999999998</c:v>
                </c:pt>
                <c:pt idx="728">
                  <c:v>29.969549999999998</c:v>
                </c:pt>
                <c:pt idx="729">
                  <c:v>29.969549999999998</c:v>
                </c:pt>
                <c:pt idx="730">
                  <c:v>29.969549999999998</c:v>
                </c:pt>
                <c:pt idx="731">
                  <c:v>29.969549999999998</c:v>
                </c:pt>
                <c:pt idx="732">
                  <c:v>29.969549999999998</c:v>
                </c:pt>
                <c:pt idx="733">
                  <c:v>29.969549999999998</c:v>
                </c:pt>
                <c:pt idx="734">
                  <c:v>29.969549999999998</c:v>
                </c:pt>
                <c:pt idx="735">
                  <c:v>29.969549999999998</c:v>
                </c:pt>
                <c:pt idx="736">
                  <c:v>29.969549999999998</c:v>
                </c:pt>
                <c:pt idx="737">
                  <c:v>29.969549999999998</c:v>
                </c:pt>
                <c:pt idx="738">
                  <c:v>29.969549999999998</c:v>
                </c:pt>
                <c:pt idx="739">
                  <c:v>29.969549999999998</c:v>
                </c:pt>
                <c:pt idx="740">
                  <c:v>29.969549999999998</c:v>
                </c:pt>
                <c:pt idx="741">
                  <c:v>29.969549999999998</c:v>
                </c:pt>
                <c:pt idx="742">
                  <c:v>29.969549999999998</c:v>
                </c:pt>
                <c:pt idx="743">
                  <c:v>29.969549999999998</c:v>
                </c:pt>
                <c:pt idx="744">
                  <c:v>29.969549999999998</c:v>
                </c:pt>
                <c:pt idx="745">
                  <c:v>29.969549999999998</c:v>
                </c:pt>
                <c:pt idx="746">
                  <c:v>29.969549999999998</c:v>
                </c:pt>
                <c:pt idx="747">
                  <c:v>29.969549999999998</c:v>
                </c:pt>
                <c:pt idx="748">
                  <c:v>29.969549999999998</c:v>
                </c:pt>
                <c:pt idx="749">
                  <c:v>29.969549999999998</c:v>
                </c:pt>
                <c:pt idx="750">
                  <c:v>29.969549999999998</c:v>
                </c:pt>
                <c:pt idx="751">
                  <c:v>29.969549999999998</c:v>
                </c:pt>
                <c:pt idx="752">
                  <c:v>29.969549999999998</c:v>
                </c:pt>
                <c:pt idx="753">
                  <c:v>29.969549999999998</c:v>
                </c:pt>
                <c:pt idx="754">
                  <c:v>29.969549999999998</c:v>
                </c:pt>
                <c:pt idx="755">
                  <c:v>29.969549999999998</c:v>
                </c:pt>
                <c:pt idx="756">
                  <c:v>29.969549999999998</c:v>
                </c:pt>
                <c:pt idx="757">
                  <c:v>29.969549999999998</c:v>
                </c:pt>
                <c:pt idx="758">
                  <c:v>29.969549999999998</c:v>
                </c:pt>
                <c:pt idx="759">
                  <c:v>29.969549999999998</c:v>
                </c:pt>
                <c:pt idx="760">
                  <c:v>29.969549999999998</c:v>
                </c:pt>
                <c:pt idx="761">
                  <c:v>29.969549999999998</c:v>
                </c:pt>
                <c:pt idx="762">
                  <c:v>29.969549999999998</c:v>
                </c:pt>
                <c:pt idx="763">
                  <c:v>29.969549999999998</c:v>
                </c:pt>
                <c:pt idx="764">
                  <c:v>29.969549999999998</c:v>
                </c:pt>
                <c:pt idx="765">
                  <c:v>29.969549999999998</c:v>
                </c:pt>
                <c:pt idx="766">
                  <c:v>29.969549999999998</c:v>
                </c:pt>
                <c:pt idx="767">
                  <c:v>29.969549999999998</c:v>
                </c:pt>
                <c:pt idx="768">
                  <c:v>29.969549999999998</c:v>
                </c:pt>
                <c:pt idx="769">
                  <c:v>29.969549999999998</c:v>
                </c:pt>
                <c:pt idx="770">
                  <c:v>29.969549999999998</c:v>
                </c:pt>
                <c:pt idx="771">
                  <c:v>29.969549999999998</c:v>
                </c:pt>
                <c:pt idx="772">
                  <c:v>29.969549999999998</c:v>
                </c:pt>
                <c:pt idx="773">
                  <c:v>29.969549999999998</c:v>
                </c:pt>
                <c:pt idx="774">
                  <c:v>29.969549999999998</c:v>
                </c:pt>
                <c:pt idx="775">
                  <c:v>29.969549999999998</c:v>
                </c:pt>
                <c:pt idx="776">
                  <c:v>29.969549999999998</c:v>
                </c:pt>
                <c:pt idx="777">
                  <c:v>29.969549999999998</c:v>
                </c:pt>
                <c:pt idx="778">
                  <c:v>29.969549999999998</c:v>
                </c:pt>
                <c:pt idx="779">
                  <c:v>29.969549999999998</c:v>
                </c:pt>
                <c:pt idx="780">
                  <c:v>29.969549999999998</c:v>
                </c:pt>
                <c:pt idx="781">
                  <c:v>29.969549999999998</c:v>
                </c:pt>
                <c:pt idx="782">
                  <c:v>29.969549999999998</c:v>
                </c:pt>
                <c:pt idx="783">
                  <c:v>29.969549999999998</c:v>
                </c:pt>
                <c:pt idx="784">
                  <c:v>29.969549999999998</c:v>
                </c:pt>
                <c:pt idx="785">
                  <c:v>29.969549999999998</c:v>
                </c:pt>
                <c:pt idx="786">
                  <c:v>29.969549999999998</c:v>
                </c:pt>
                <c:pt idx="787">
                  <c:v>29.969549999999998</c:v>
                </c:pt>
                <c:pt idx="788">
                  <c:v>29.969549999999998</c:v>
                </c:pt>
                <c:pt idx="789">
                  <c:v>29.969549999999998</c:v>
                </c:pt>
                <c:pt idx="790">
                  <c:v>29.969549999999998</c:v>
                </c:pt>
                <c:pt idx="791">
                  <c:v>29.969549999999998</c:v>
                </c:pt>
                <c:pt idx="792">
                  <c:v>29.969549999999998</c:v>
                </c:pt>
                <c:pt idx="793">
                  <c:v>29.969549999999998</c:v>
                </c:pt>
                <c:pt idx="794">
                  <c:v>29.969549999999998</c:v>
                </c:pt>
                <c:pt idx="795">
                  <c:v>29.969549999999998</c:v>
                </c:pt>
                <c:pt idx="796">
                  <c:v>29.969549999999998</c:v>
                </c:pt>
                <c:pt idx="797">
                  <c:v>29.969549999999998</c:v>
                </c:pt>
                <c:pt idx="798">
                  <c:v>29.969549999999998</c:v>
                </c:pt>
                <c:pt idx="799">
                  <c:v>29.969549999999998</c:v>
                </c:pt>
                <c:pt idx="800">
                  <c:v>29.969549999999998</c:v>
                </c:pt>
                <c:pt idx="801">
                  <c:v>29.969549999999998</c:v>
                </c:pt>
                <c:pt idx="802">
                  <c:v>29.969549999999998</c:v>
                </c:pt>
                <c:pt idx="803">
                  <c:v>29.969549999999998</c:v>
                </c:pt>
                <c:pt idx="804">
                  <c:v>29.969549999999998</c:v>
                </c:pt>
                <c:pt idx="805">
                  <c:v>29.969549999999998</c:v>
                </c:pt>
                <c:pt idx="806">
                  <c:v>29.969549999999998</c:v>
                </c:pt>
                <c:pt idx="807">
                  <c:v>29.969549999999998</c:v>
                </c:pt>
                <c:pt idx="808">
                  <c:v>29.969549999999998</c:v>
                </c:pt>
                <c:pt idx="809">
                  <c:v>29.969549999999998</c:v>
                </c:pt>
                <c:pt idx="810">
                  <c:v>29.969549999999998</c:v>
                </c:pt>
                <c:pt idx="811">
                  <c:v>29.969549999999998</c:v>
                </c:pt>
                <c:pt idx="812">
                  <c:v>29.969549999999998</c:v>
                </c:pt>
                <c:pt idx="813">
                  <c:v>29.969549999999998</c:v>
                </c:pt>
                <c:pt idx="814">
                  <c:v>29.969549999999998</c:v>
                </c:pt>
                <c:pt idx="815">
                  <c:v>29.969549999999998</c:v>
                </c:pt>
                <c:pt idx="816">
                  <c:v>29.969549999999998</c:v>
                </c:pt>
                <c:pt idx="817">
                  <c:v>29.969549999999998</c:v>
                </c:pt>
                <c:pt idx="818">
                  <c:v>29.969549999999998</c:v>
                </c:pt>
                <c:pt idx="819">
                  <c:v>29.969549999999998</c:v>
                </c:pt>
                <c:pt idx="820">
                  <c:v>29.969549999999998</c:v>
                </c:pt>
                <c:pt idx="821">
                  <c:v>29.969549999999998</c:v>
                </c:pt>
                <c:pt idx="822">
                  <c:v>29.969549999999998</c:v>
                </c:pt>
                <c:pt idx="823">
                  <c:v>29.969549999999998</c:v>
                </c:pt>
                <c:pt idx="824">
                  <c:v>29.969549999999998</c:v>
                </c:pt>
                <c:pt idx="825">
                  <c:v>29.969549999999998</c:v>
                </c:pt>
                <c:pt idx="826">
                  <c:v>29.969549999999998</c:v>
                </c:pt>
                <c:pt idx="827">
                  <c:v>29.969549999999998</c:v>
                </c:pt>
                <c:pt idx="828">
                  <c:v>29.969549999999998</c:v>
                </c:pt>
                <c:pt idx="829">
                  <c:v>29.969549999999998</c:v>
                </c:pt>
                <c:pt idx="830">
                  <c:v>29.969549999999998</c:v>
                </c:pt>
                <c:pt idx="831">
                  <c:v>29.969549999999998</c:v>
                </c:pt>
                <c:pt idx="832">
                  <c:v>29.969549999999998</c:v>
                </c:pt>
                <c:pt idx="833">
                  <c:v>29.969549999999998</c:v>
                </c:pt>
                <c:pt idx="834">
                  <c:v>29.969549999999998</c:v>
                </c:pt>
                <c:pt idx="835">
                  <c:v>29.969549999999998</c:v>
                </c:pt>
                <c:pt idx="836">
                  <c:v>29.969549999999998</c:v>
                </c:pt>
                <c:pt idx="837">
                  <c:v>29.969549999999998</c:v>
                </c:pt>
                <c:pt idx="838">
                  <c:v>29.969549999999998</c:v>
                </c:pt>
                <c:pt idx="839">
                  <c:v>29.969549999999998</c:v>
                </c:pt>
                <c:pt idx="840">
                  <c:v>29.969549999999998</c:v>
                </c:pt>
                <c:pt idx="841">
                  <c:v>29.969549999999998</c:v>
                </c:pt>
                <c:pt idx="842">
                  <c:v>29.969549999999998</c:v>
                </c:pt>
                <c:pt idx="843">
                  <c:v>29.969549999999998</c:v>
                </c:pt>
                <c:pt idx="844">
                  <c:v>29.969549999999998</c:v>
                </c:pt>
                <c:pt idx="845">
                  <c:v>29.969549999999998</c:v>
                </c:pt>
                <c:pt idx="846">
                  <c:v>29.969549999999998</c:v>
                </c:pt>
                <c:pt idx="847">
                  <c:v>29.969549999999998</c:v>
                </c:pt>
                <c:pt idx="848">
                  <c:v>29.969549999999998</c:v>
                </c:pt>
                <c:pt idx="849">
                  <c:v>29.969549999999998</c:v>
                </c:pt>
                <c:pt idx="850">
                  <c:v>29.969549999999998</c:v>
                </c:pt>
                <c:pt idx="851">
                  <c:v>29.969549999999998</c:v>
                </c:pt>
                <c:pt idx="852">
                  <c:v>29.969549999999998</c:v>
                </c:pt>
                <c:pt idx="853">
                  <c:v>29.969549999999998</c:v>
                </c:pt>
                <c:pt idx="854">
                  <c:v>29.969549999999998</c:v>
                </c:pt>
                <c:pt idx="855">
                  <c:v>29.969549999999998</c:v>
                </c:pt>
                <c:pt idx="856">
                  <c:v>29.969549999999998</c:v>
                </c:pt>
                <c:pt idx="857">
                  <c:v>29.969549999999998</c:v>
                </c:pt>
                <c:pt idx="858">
                  <c:v>29.969549999999998</c:v>
                </c:pt>
                <c:pt idx="859">
                  <c:v>29.969549999999998</c:v>
                </c:pt>
                <c:pt idx="860">
                  <c:v>29.969549999999998</c:v>
                </c:pt>
                <c:pt idx="861">
                  <c:v>29.969549999999998</c:v>
                </c:pt>
                <c:pt idx="862">
                  <c:v>29.969549999999998</c:v>
                </c:pt>
                <c:pt idx="863">
                  <c:v>29.969549999999998</c:v>
                </c:pt>
                <c:pt idx="864">
                  <c:v>29.969549999999998</c:v>
                </c:pt>
                <c:pt idx="865">
                  <c:v>29.969549999999998</c:v>
                </c:pt>
                <c:pt idx="866">
                  <c:v>29.969549999999998</c:v>
                </c:pt>
                <c:pt idx="867">
                  <c:v>29.969549999999998</c:v>
                </c:pt>
                <c:pt idx="868">
                  <c:v>29.969549999999998</c:v>
                </c:pt>
                <c:pt idx="869">
                  <c:v>29.969549999999998</c:v>
                </c:pt>
                <c:pt idx="870">
                  <c:v>29.969549999999998</c:v>
                </c:pt>
                <c:pt idx="871">
                  <c:v>29.969549999999998</c:v>
                </c:pt>
                <c:pt idx="872">
                  <c:v>29.969549999999998</c:v>
                </c:pt>
                <c:pt idx="873">
                  <c:v>29.969549999999998</c:v>
                </c:pt>
                <c:pt idx="874">
                  <c:v>29.969549999999998</c:v>
                </c:pt>
                <c:pt idx="875">
                  <c:v>29.969549999999998</c:v>
                </c:pt>
                <c:pt idx="876">
                  <c:v>29.969549999999998</c:v>
                </c:pt>
                <c:pt idx="877">
                  <c:v>29.969549999999998</c:v>
                </c:pt>
                <c:pt idx="878">
                  <c:v>29.969549999999998</c:v>
                </c:pt>
                <c:pt idx="879">
                  <c:v>29.969549999999998</c:v>
                </c:pt>
                <c:pt idx="880">
                  <c:v>29.969549999999998</c:v>
                </c:pt>
                <c:pt idx="881">
                  <c:v>29.969549999999998</c:v>
                </c:pt>
                <c:pt idx="882">
                  <c:v>29.969549999999998</c:v>
                </c:pt>
                <c:pt idx="883">
                  <c:v>29.969549999999998</c:v>
                </c:pt>
                <c:pt idx="884">
                  <c:v>29.969549999999998</c:v>
                </c:pt>
                <c:pt idx="885">
                  <c:v>29.969549999999998</c:v>
                </c:pt>
                <c:pt idx="886">
                  <c:v>29.969549999999998</c:v>
                </c:pt>
                <c:pt idx="887">
                  <c:v>29.969549999999998</c:v>
                </c:pt>
                <c:pt idx="888">
                  <c:v>29.969549999999998</c:v>
                </c:pt>
                <c:pt idx="889">
                  <c:v>29.969549999999998</c:v>
                </c:pt>
                <c:pt idx="890">
                  <c:v>29.969549999999998</c:v>
                </c:pt>
                <c:pt idx="891">
                  <c:v>29.969549999999998</c:v>
                </c:pt>
                <c:pt idx="892">
                  <c:v>29.969549999999998</c:v>
                </c:pt>
                <c:pt idx="893">
                  <c:v>29.969549999999998</c:v>
                </c:pt>
                <c:pt idx="894">
                  <c:v>29.969549999999998</c:v>
                </c:pt>
                <c:pt idx="895">
                  <c:v>29.969549999999998</c:v>
                </c:pt>
                <c:pt idx="896">
                  <c:v>29.969549999999998</c:v>
                </c:pt>
                <c:pt idx="897">
                  <c:v>29.969549999999998</c:v>
                </c:pt>
                <c:pt idx="898">
                  <c:v>29.969549999999998</c:v>
                </c:pt>
                <c:pt idx="899">
                  <c:v>29.969549999999998</c:v>
                </c:pt>
                <c:pt idx="900">
                  <c:v>29.969549999999998</c:v>
                </c:pt>
                <c:pt idx="901">
                  <c:v>29.969549999999998</c:v>
                </c:pt>
                <c:pt idx="902">
                  <c:v>29.969549999999998</c:v>
                </c:pt>
                <c:pt idx="903">
                  <c:v>29.969549999999998</c:v>
                </c:pt>
                <c:pt idx="904">
                  <c:v>29.969549999999998</c:v>
                </c:pt>
                <c:pt idx="905">
                  <c:v>29.969549999999998</c:v>
                </c:pt>
                <c:pt idx="906">
                  <c:v>29.969549999999998</c:v>
                </c:pt>
                <c:pt idx="907">
                  <c:v>29.969549999999998</c:v>
                </c:pt>
                <c:pt idx="908">
                  <c:v>29.969549999999998</c:v>
                </c:pt>
                <c:pt idx="909">
                  <c:v>29.969549999999998</c:v>
                </c:pt>
                <c:pt idx="910">
                  <c:v>29.969549999999998</c:v>
                </c:pt>
                <c:pt idx="911">
                  <c:v>29.969549999999998</c:v>
                </c:pt>
                <c:pt idx="912">
                  <c:v>29.969549999999998</c:v>
                </c:pt>
                <c:pt idx="913">
                  <c:v>29.969549999999998</c:v>
                </c:pt>
                <c:pt idx="914">
                  <c:v>29.969549999999998</c:v>
                </c:pt>
                <c:pt idx="915">
                  <c:v>29.969549999999998</c:v>
                </c:pt>
                <c:pt idx="916">
                  <c:v>29.969549999999998</c:v>
                </c:pt>
                <c:pt idx="917">
                  <c:v>29.969549999999998</c:v>
                </c:pt>
                <c:pt idx="918">
                  <c:v>29.969549999999998</c:v>
                </c:pt>
                <c:pt idx="919">
                  <c:v>29.969549999999998</c:v>
                </c:pt>
                <c:pt idx="920">
                  <c:v>29.969549999999998</c:v>
                </c:pt>
                <c:pt idx="921">
                  <c:v>29.969549999999998</c:v>
                </c:pt>
                <c:pt idx="922">
                  <c:v>29.969549999999998</c:v>
                </c:pt>
                <c:pt idx="923">
                  <c:v>29.969549999999998</c:v>
                </c:pt>
                <c:pt idx="924">
                  <c:v>29.969549999999998</c:v>
                </c:pt>
                <c:pt idx="925">
                  <c:v>29.969549999999998</c:v>
                </c:pt>
                <c:pt idx="926">
                  <c:v>29.969549999999998</c:v>
                </c:pt>
                <c:pt idx="927">
                  <c:v>29.969549999999998</c:v>
                </c:pt>
                <c:pt idx="928">
                  <c:v>29.969549999999998</c:v>
                </c:pt>
                <c:pt idx="929">
                  <c:v>29.969549999999998</c:v>
                </c:pt>
                <c:pt idx="930">
                  <c:v>29.969549999999998</c:v>
                </c:pt>
                <c:pt idx="931">
                  <c:v>29.969549999999998</c:v>
                </c:pt>
                <c:pt idx="932">
                  <c:v>29.969549999999998</c:v>
                </c:pt>
                <c:pt idx="933">
                  <c:v>29.969549999999998</c:v>
                </c:pt>
                <c:pt idx="934">
                  <c:v>29.969549999999998</c:v>
                </c:pt>
                <c:pt idx="935">
                  <c:v>29.969549999999998</c:v>
                </c:pt>
                <c:pt idx="936">
                  <c:v>29.969549999999998</c:v>
                </c:pt>
                <c:pt idx="937">
                  <c:v>29.969549999999998</c:v>
                </c:pt>
                <c:pt idx="938">
                  <c:v>29.969549999999998</c:v>
                </c:pt>
                <c:pt idx="939">
                  <c:v>29.969549999999998</c:v>
                </c:pt>
                <c:pt idx="940">
                  <c:v>29.969549999999998</c:v>
                </c:pt>
                <c:pt idx="941">
                  <c:v>29.969549999999998</c:v>
                </c:pt>
                <c:pt idx="942">
                  <c:v>29.969549999999998</c:v>
                </c:pt>
                <c:pt idx="943">
                  <c:v>29.969549999999998</c:v>
                </c:pt>
                <c:pt idx="944">
                  <c:v>29.969549999999998</c:v>
                </c:pt>
                <c:pt idx="945">
                  <c:v>29.969549999999998</c:v>
                </c:pt>
                <c:pt idx="946">
                  <c:v>29.969549999999998</c:v>
                </c:pt>
                <c:pt idx="947">
                  <c:v>29.969549999999998</c:v>
                </c:pt>
                <c:pt idx="948">
                  <c:v>29.969549999999998</c:v>
                </c:pt>
                <c:pt idx="949">
                  <c:v>29.969549999999998</c:v>
                </c:pt>
                <c:pt idx="950">
                  <c:v>29.969549999999998</c:v>
                </c:pt>
                <c:pt idx="951">
                  <c:v>29.969549999999998</c:v>
                </c:pt>
                <c:pt idx="952">
                  <c:v>29.969549999999998</c:v>
                </c:pt>
                <c:pt idx="953">
                  <c:v>29.969549999999998</c:v>
                </c:pt>
                <c:pt idx="954">
                  <c:v>29.969549999999998</c:v>
                </c:pt>
                <c:pt idx="955">
                  <c:v>29.969549999999998</c:v>
                </c:pt>
                <c:pt idx="956">
                  <c:v>29.969549999999998</c:v>
                </c:pt>
                <c:pt idx="957">
                  <c:v>29.969549999999998</c:v>
                </c:pt>
                <c:pt idx="958">
                  <c:v>29.969549999999998</c:v>
                </c:pt>
                <c:pt idx="959">
                  <c:v>29.969549999999998</c:v>
                </c:pt>
                <c:pt idx="960">
                  <c:v>29.969549999999998</c:v>
                </c:pt>
                <c:pt idx="961">
                  <c:v>29.969549999999998</c:v>
                </c:pt>
                <c:pt idx="962">
                  <c:v>29.969549999999998</c:v>
                </c:pt>
                <c:pt idx="963">
                  <c:v>29.969549999999998</c:v>
                </c:pt>
                <c:pt idx="964">
                  <c:v>29.969549999999998</c:v>
                </c:pt>
                <c:pt idx="965">
                  <c:v>29.969549999999998</c:v>
                </c:pt>
                <c:pt idx="966">
                  <c:v>29.969549999999998</c:v>
                </c:pt>
                <c:pt idx="967">
                  <c:v>29.969549999999998</c:v>
                </c:pt>
                <c:pt idx="968">
                  <c:v>29.969549999999998</c:v>
                </c:pt>
                <c:pt idx="969">
                  <c:v>29.969549999999998</c:v>
                </c:pt>
                <c:pt idx="970">
                  <c:v>29.969549999999998</c:v>
                </c:pt>
                <c:pt idx="971">
                  <c:v>29.969549999999998</c:v>
                </c:pt>
                <c:pt idx="972">
                  <c:v>29.969549999999998</c:v>
                </c:pt>
                <c:pt idx="973">
                  <c:v>29.969549999999998</c:v>
                </c:pt>
                <c:pt idx="974">
                  <c:v>29.969549999999998</c:v>
                </c:pt>
                <c:pt idx="975">
                  <c:v>29.969549999999998</c:v>
                </c:pt>
                <c:pt idx="976">
                  <c:v>29.969549999999998</c:v>
                </c:pt>
                <c:pt idx="977">
                  <c:v>29.969549999999998</c:v>
                </c:pt>
                <c:pt idx="978">
                  <c:v>29.969549999999998</c:v>
                </c:pt>
                <c:pt idx="979">
                  <c:v>29.969549999999998</c:v>
                </c:pt>
                <c:pt idx="980">
                  <c:v>29.969549999999998</c:v>
                </c:pt>
                <c:pt idx="981">
                  <c:v>29.969549999999998</c:v>
                </c:pt>
                <c:pt idx="982">
                  <c:v>29.969549999999998</c:v>
                </c:pt>
                <c:pt idx="983">
                  <c:v>29.969549999999998</c:v>
                </c:pt>
                <c:pt idx="984">
                  <c:v>29.969549999999998</c:v>
                </c:pt>
                <c:pt idx="985">
                  <c:v>29.969549999999998</c:v>
                </c:pt>
                <c:pt idx="986">
                  <c:v>29.969549999999998</c:v>
                </c:pt>
                <c:pt idx="987">
                  <c:v>29.969549999999998</c:v>
                </c:pt>
                <c:pt idx="988">
                  <c:v>29.969549999999998</c:v>
                </c:pt>
                <c:pt idx="989">
                  <c:v>29.969549999999998</c:v>
                </c:pt>
                <c:pt idx="990">
                  <c:v>29.969549999999998</c:v>
                </c:pt>
                <c:pt idx="991">
                  <c:v>29.969549999999998</c:v>
                </c:pt>
                <c:pt idx="992">
                  <c:v>29.969549999999998</c:v>
                </c:pt>
                <c:pt idx="993">
                  <c:v>29.969549999999998</c:v>
                </c:pt>
                <c:pt idx="994">
                  <c:v>29.969549999999998</c:v>
                </c:pt>
                <c:pt idx="995">
                  <c:v>29.969549999999998</c:v>
                </c:pt>
                <c:pt idx="996">
                  <c:v>29.969549999999998</c:v>
                </c:pt>
                <c:pt idx="997">
                  <c:v>29.969549999999998</c:v>
                </c:pt>
                <c:pt idx="998">
                  <c:v>29.969549999999998</c:v>
                </c:pt>
                <c:pt idx="999">
                  <c:v>29.969549999999998</c:v>
                </c:pt>
                <c:pt idx="1000">
                  <c:v>29.969549999999998</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Calculs!$W$4:$W$1004</c:f>
              <c:numCache>
                <c:formatCode>0.00</c:formatCode>
                <c:ptCount val="1001"/>
                <c:pt idx="0">
                  <c:v>74.531380034578646</c:v>
                </c:pt>
                <c:pt idx="1">
                  <c:v>74.232178575037523</c:v>
                </c:pt>
                <c:pt idx="2">
                  <c:v>73.934481453897348</c:v>
                </c:pt>
                <c:pt idx="3">
                  <c:v>73.638278598251233</c:v>
                </c:pt>
                <c:pt idx="4">
                  <c:v>73.343560020476261</c:v>
                </c:pt>
                <c:pt idx="5">
                  <c:v>73.050315817364364</c:v>
                </c:pt>
                <c:pt idx="6">
                  <c:v>72.758536169263749</c:v>
                </c:pt>
                <c:pt idx="7">
                  <c:v>72.468211339230322</c:v>
                </c:pt>
                <c:pt idx="8">
                  <c:v>72.179331672189448</c:v>
                </c:pt>
                <c:pt idx="9">
                  <c:v>71.891887594107374</c:v>
                </c:pt>
                <c:pt idx="10">
                  <c:v>71.60586961117265</c:v>
                </c:pt>
                <c:pt idx="11">
                  <c:v>71.321265673849936</c:v>
                </c:pt>
                <c:pt idx="12">
                  <c:v>71.038063902449494</c:v>
                </c:pt>
                <c:pt idx="13">
                  <c:v>70.756255208963211</c:v>
                </c:pt>
                <c:pt idx="14">
                  <c:v>70.475830579148138</c:v>
                </c:pt>
                <c:pt idx="15">
                  <c:v>70.196781071808942</c:v>
                </c:pt>
                <c:pt idx="16">
                  <c:v>69.919097818088204</c:v>
                </c:pt>
                <c:pt idx="17">
                  <c:v>69.642772020764895</c:v>
                </c:pt>
                <c:pt idx="18">
                  <c:v>69.367794953560946</c:v>
                </c:pt>
                <c:pt idx="19">
                  <c:v>69.094157960455291</c:v>
                </c:pt>
                <c:pt idx="20">
                  <c:v>68.821852455005853</c:v>
                </c:pt>
                <c:pt idx="21">
                  <c:v>68.550871211540496</c:v>
                </c:pt>
                <c:pt idx="22">
                  <c:v>68.281207029271116</c:v>
                </c:pt>
                <c:pt idx="23">
                  <c:v>68.012851445830961</c:v>
                </c:pt>
                <c:pt idx="24">
                  <c:v>67.745796067325813</c:v>
                </c:pt>
                <c:pt idx="25">
                  <c:v>67.480032567668772</c:v>
                </c:pt>
                <c:pt idx="26">
                  <c:v>67.215552687922113</c:v>
                </c:pt>
                <c:pt idx="27">
                  <c:v>66.952348235646895</c:v>
                </c:pt>
                <c:pt idx="28">
                  <c:v>66.690411084259779</c:v>
                </c:pt>
                <c:pt idx="29">
                  <c:v>66.429733172397121</c:v>
                </c:pt>
                <c:pt idx="30">
                  <c:v>66.170306503286483</c:v>
                </c:pt>
                <c:pt idx="31">
                  <c:v>65.912123144124706</c:v>
                </c:pt>
                <c:pt idx="32">
                  <c:v>65.655175225463537</c:v>
                </c:pt>
                <c:pt idx="33">
                  <c:v>65.399454940601728</c:v>
                </c:pt>
                <c:pt idx="34">
                  <c:v>65.144954544984273</c:v>
                </c:pt>
                <c:pt idx="35">
                  <c:v>64.891666355607924</c:v>
                </c:pt>
                <c:pt idx="36">
                  <c:v>64.639582750434002</c:v>
                </c:pt>
                <c:pt idx="37">
                  <c:v>64.388696167806998</c:v>
                </c:pt>
                <c:pt idx="38">
                  <c:v>64.138999105880174</c:v>
                </c:pt>
                <c:pt idx="39">
                  <c:v>63.890484122047496</c:v>
                </c:pt>
                <c:pt idx="40">
                  <c:v>63.643143832381568</c:v>
                </c:pt>
                <c:pt idx="41">
                  <c:v>63.396970911078199</c:v>
                </c:pt>
                <c:pt idx="42">
                  <c:v>63.151958089906636</c:v>
                </c:pt>
                <c:pt idx="43">
                  <c:v>62.908098157666338</c:v>
                </c:pt>
                <c:pt idx="44">
                  <c:v>62.665383959649439</c:v>
                </c:pt>
                <c:pt idx="45">
                  <c:v>62.423808397109333</c:v>
                </c:pt>
                <c:pt idx="46">
                  <c:v>62.183364426734791</c:v>
                </c:pt>
                <c:pt idx="47">
                  <c:v>61.944045060130151</c:v>
                </c:pt>
                <c:pt idx="48">
                  <c:v>61.70584336330117</c:v>
                </c:pt>
                <c:pt idx="49">
                  <c:v>61.46875245614622</c:v>
                </c:pt>
                <c:pt idx="50">
                  <c:v>61.232765511953431</c:v>
                </c:pt>
                <c:pt idx="51">
                  <c:v>60.997875756903014</c:v>
                </c:pt>
                <c:pt idx="52">
                  <c:v>60.764076469575151</c:v>
                </c:pt>
                <c:pt idx="53">
                  <c:v>60.531360980463113</c:v>
                </c:pt>
                <c:pt idx="54">
                  <c:v>60.299722671491892</c:v>
                </c:pt>
                <c:pt idx="55">
                  <c:v>60.069154975541757</c:v>
                </c:pt>
                <c:pt idx="56">
                  <c:v>59.839651375977127</c:v>
                </c:pt>
                <c:pt idx="57">
                  <c:v>59.611205406180602</c:v>
                </c:pt>
                <c:pt idx="58">
                  <c:v>59.383810649091771</c:v>
                </c:pt>
                <c:pt idx="59">
                  <c:v>59.157460736751254</c:v>
                </c:pt>
                <c:pt idx="60">
                  <c:v>58.932149349849418</c:v>
                </c:pt>
                <c:pt idx="61">
                  <c:v>58.707870217280231</c:v>
                </c:pt>
                <c:pt idx="62">
                  <c:v>58.484617115699464</c:v>
                </c:pt>
                <c:pt idx="63">
                  <c:v>58.262383869088019</c:v>
                </c:pt>
                <c:pt idx="64">
                  <c:v>58.041164348319832</c:v>
                </c:pt>
                <c:pt idx="65">
                  <c:v>57.820952470734042</c:v>
                </c:pt>
                <c:pt idx="66">
                  <c:v>57.601742199712305</c:v>
                </c:pt>
                <c:pt idx="67">
                  <c:v>57.383527544260154</c:v>
                </c:pt>
                <c:pt idx="68">
                  <c:v>57.166302558592946</c:v>
                </c:pt>
                <c:pt idx="69">
                  <c:v>56.950061341726183</c:v>
                </c:pt>
                <c:pt idx="70">
                  <c:v>56.734798037070142</c:v>
                </c:pt>
                <c:pt idx="71">
                  <c:v>56.520506832028971</c:v>
                </c:pt>
                <c:pt idx="72">
                  <c:v>56.307181957603682</c:v>
                </c:pt>
                <c:pt idx="73">
                  <c:v>56.094817687999658</c:v>
                </c:pt>
                <c:pt idx="74">
                  <c:v>55.883408340238127</c:v>
                </c:pt>
                <c:pt idx="75">
                  <c:v>55.672948273771624</c:v>
                </c:pt>
                <c:pt idx="76">
                  <c:v>55.463431890103692</c:v>
                </c:pt>
                <c:pt idx="77">
                  <c:v>55.254853632412477</c:v>
                </c:pt>
                <c:pt idx="78">
                  <c:v>55.047207985178225</c:v>
                </c:pt>
                <c:pt idx="79">
                  <c:v>54.840489473814664</c:v>
                </c:pt>
                <c:pt idx="80">
                  <c:v>54.634692664304247</c:v>
                </c:pt>
                <c:pt idx="81">
                  <c:v>54.429812162837393</c:v>
                </c:pt>
                <c:pt idx="82">
                  <c:v>54.225842615455001</c:v>
                </c:pt>
                <c:pt idx="83">
                  <c:v>54.02277870769511</c:v>
                </c:pt>
                <c:pt idx="84">
                  <c:v>53.820615164243101</c:v>
                </c:pt>
                <c:pt idx="85">
                  <c:v>53.619346748585414</c:v>
                </c:pt>
                <c:pt idx="86">
                  <c:v>53.418968262666951</c:v>
                </c:pt>
                <c:pt idx="87">
                  <c:v>53.219474546551972</c:v>
                </c:pt>
                <c:pt idx="88">
                  <c:v>53.020860478088466</c:v>
                </c:pt>
                <c:pt idx="89">
                  <c:v>52.823120972576028</c:v>
                </c:pt>
                <c:pt idx="90">
                  <c:v>52.626250982437128</c:v>
                </c:pt>
                <c:pt idx="91">
                  <c:v>52.430245496891644</c:v>
                </c:pt>
                <c:pt idx="92">
                  <c:v>52.235099541634987</c:v>
                </c:pt>
                <c:pt idx="93">
                  <c:v>52.040808178519121</c:v>
                </c:pt>
                <c:pt idx="94">
                  <c:v>51.847366505237297</c:v>
                </c:pt>
                <c:pt idx="95">
                  <c:v>51.654769655011656</c:v>
                </c:pt>
                <c:pt idx="96">
                  <c:v>51.46301279628414</c:v>
                </c:pt>
                <c:pt idx="97">
                  <c:v>51.272091132410523</c:v>
                </c:pt>
                <c:pt idx="98">
                  <c:v>51.08199990135757</c:v>
                </c:pt>
                <c:pt idx="99">
                  <c:v>50.892734375403244</c:v>
                </c:pt>
                <c:pt idx="100">
                  <c:v>50.704289860840042</c:v>
                </c:pt>
                <c:pt idx="101">
                  <c:v>48.84549640345881</c:v>
                </c:pt>
                <c:pt idx="102">
                  <c:v>47.065763239268243</c:v>
                </c:pt>
                <c:pt idx="103">
                  <c:v>45.360739467685399</c:v>
                </c:pt>
                <c:pt idx="104">
                  <c:v>43.726373854243299</c:v>
                </c:pt>
                <c:pt idx="105">
                  <c:v>42.158890325557351</c:v>
                </c:pt>
                <c:pt idx="106">
                  <c:v>40.654765780326457</c:v>
                </c:pt>
                <c:pt idx="107">
                  <c:v>39.210709968861138</c:v>
                </c:pt>
                <c:pt idx="108">
                  <c:v>37.823647223063666</c:v>
                </c:pt>
                <c:pt idx="109">
                  <c:v>36.490699844375392</c:v>
                </c:pt>
                <c:pt idx="110">
                  <c:v>35.209172979492514</c:v>
                </c:pt>
                <c:pt idx="111">
                  <c:v>33.976540833105787</c:v>
                </c:pt>
                <c:pt idx="112">
                  <c:v>32.790434083926193</c:v>
                </c:pt>
                <c:pt idx="113">
                  <c:v>31.648628385158197</c:v>
                </c:pt>
                <c:pt idx="114">
                  <c:v>30.549033843654453</c:v>
                </c:pt>
                <c:pt idx="115">
                  <c:v>29.48968538347868</c:v>
                </c:pt>
                <c:pt idx="116">
                  <c:v>28.46873390972117</c:v>
                </c:pt>
                <c:pt idx="117">
                  <c:v>27.484438197335308</c:v>
                </c:pt>
                <c:pt idx="118">
                  <c:v>26.535157437646436</c:v>
                </c:pt>
                <c:pt idx="119">
                  <c:v>25.619344382158008</c:v>
                </c:pt>
                <c:pt idx="120">
                  <c:v>24.73553902945946</c:v>
                </c:pt>
                <c:pt idx="121">
                  <c:v>23.882362806523222</c:v>
                </c:pt>
                <c:pt idx="122">
                  <c:v>23.058513200551033</c:v>
                </c:pt>
                <c:pt idx="123">
                  <c:v>22.262758801865679</c:v>
                </c:pt>
                <c:pt idx="124">
                  <c:v>21.493934722208195</c:v>
                </c:pt>
                <c:pt idx="125">
                  <c:v>20.750938356248358</c:v>
                </c:pt>
                <c:pt idx="126">
                  <c:v>20.032725457196783</c:v>
                </c:pt>
                <c:pt idx="127">
                  <c:v>19.338306500162791</c:v>
                </c:pt>
                <c:pt idx="128">
                  <c:v>18.666743309370762</c:v>
                </c:pt>
                <c:pt idx="129">
                  <c:v>18.017145927561582</c:v>
                </c:pt>
                <c:pt idx="130">
                  <c:v>17.388669707893598</c:v>
                </c:pt>
                <c:pt idx="131">
                  <c:v>16.780512610444525</c:v>
                </c:pt>
                <c:pt idx="132">
                  <c:v>16.191912687023908</c:v>
                </c:pt>
                <c:pt idx="133">
                  <c:v>15.622145739454975</c:v>
                </c:pt>
                <c:pt idx="134">
                  <c:v>15.070523137791506</c:v>
                </c:pt>
                <c:pt idx="135">
                  <c:v>14.536389786115601</c:v>
                </c:pt>
                <c:pt idx="136">
                  <c:v>14.019122224629079</c:v>
                </c:pt>
                <c:pt idx="137">
                  <c:v>13.518126857716092</c:v>
                </c:pt>
                <c:pt idx="138">
                  <c:v>13.032838298529349</c:v>
                </c:pt>
                <c:pt idx="139">
                  <c:v>12.562717821444265</c:v>
                </c:pt>
                <c:pt idx="140">
                  <c:v>12.107251914445333</c:v>
                </c:pt>
                <c:pt idx="141">
                  <c:v>11.665950924161686</c:v>
                </c:pt>
                <c:pt idx="142">
                  <c:v>11.23834778686359</c:v>
                </c:pt>
                <c:pt idx="143">
                  <c:v>10.823996839271571</c:v>
                </c:pt>
                <c:pt idx="144">
                  <c:v>10.422472703522605</c:v>
                </c:pt>
                <c:pt idx="145">
                  <c:v>10.033369241086772</c:v>
                </c:pt>
                <c:pt idx="146">
                  <c:v>9.6562985708368352</c:v>
                </c:pt>
                <c:pt idx="147">
                  <c:v>9.2908901468477758</c:v>
                </c:pt>
                <c:pt idx="148">
                  <c:v>8.9367898918445245</c:v>
                </c:pt>
                <c:pt idx="149">
                  <c:v>8.5936593825290881</c:v>
                </c:pt>
                <c:pt idx="150">
                  <c:v>8.2611750833039927</c:v>
                </c:pt>
                <c:pt idx="151">
                  <c:v>7.9390276251712635</c:v>
                </c:pt>
                <c:pt idx="152">
                  <c:v>7.626921126826038</c:v>
                </c:pt>
                <c:pt idx="153">
                  <c:v>7.3245725551843801</c:v>
                </c:pt>
                <c:pt idx="154">
                  <c:v>7.0317111227867359</c:v>
                </c:pt>
                <c:pt idx="155">
                  <c:v>6.7480777197042938</c:v>
                </c:pt>
                <c:pt idx="156">
                  <c:v>6.4734243777458218</c:v>
                </c:pt>
                <c:pt idx="157">
                  <c:v>6.2075137649192964</c:v>
                </c:pt>
                <c:pt idx="158">
                  <c:v>5.9501187082468503</c:v>
                </c:pt>
                <c:pt idx="159">
                  <c:v>5.7010217431638104</c:v>
                </c:pt>
                <c:pt idx="160">
                  <c:v>5.4600146878547697</c:v>
                </c:pt>
                <c:pt idx="161">
                  <c:v>5.2268982409915132</c:v>
                </c:pt>
                <c:pt idx="162">
                  <c:v>5.0014816014409069</c:v>
                </c:pt>
                <c:pt idx="163">
                  <c:v>4.7835821086054988</c:v>
                </c:pt>
                <c:pt idx="164">
                  <c:v>4.573024902146857</c:v>
                </c:pt>
                <c:pt idx="165">
                  <c:v>4.3696425999214181</c:v>
                </c:pt>
                <c:pt idx="166">
                  <c:v>4.1732749930320159</c:v>
                </c:pt>
                <c:pt idx="167">
                  <c:v>3.9837687569652633</c:v>
                </c:pt>
                <c:pt idx="168">
                  <c:v>3.800977177845986</c:v>
                </c:pt>
                <c:pt idx="169">
                  <c:v>3.6247598928955953</c:v>
                </c:pt>
                <c:pt idx="170">
                  <c:v>3.4549826442314604</c:v>
                </c:pt>
                <c:pt idx="171">
                  <c:v>3.2915170451894964</c:v>
                </c:pt>
                <c:pt idx="172">
                  <c:v>3.134240358392387</c:v>
                </c:pt>
                <c:pt idx="173">
                  <c:v>2.9830352848213098</c:v>
                </c:pt>
                <c:pt idx="174">
                  <c:v>2.8377897631795701</c:v>
                </c:pt>
                <c:pt idx="175">
                  <c:v>2.6983967788625196</c:v>
                </c:pt>
                <c:pt idx="176">
                  <c:v>2.564754181869263</c:v>
                </c:pt>
                <c:pt idx="177">
                  <c:v>2.4367645130079749</c:v>
                </c:pt>
                <c:pt idx="178">
                  <c:v>2.314334837758123</c:v>
                </c:pt>
                <c:pt idx="179">
                  <c:v>2.1973765871592583</c:v>
                </c:pt>
                <c:pt idx="180">
                  <c:v>2.0858054050973385</c:v>
                </c:pt>
                <c:pt idx="181">
                  <c:v>1.979541001355575</c:v>
                </c:pt>
                <c:pt idx="182">
                  <c:v>1.8785070097874472</c:v>
                </c:pt>
                <c:pt idx="183">
                  <c:v>1.7826308509549595</c:v>
                </c:pt>
                <c:pt idx="184">
                  <c:v>1.691843598555401</c:v>
                </c:pt>
                <c:pt idx="185">
                  <c:v>1.6060798489353214</c:v>
                </c:pt>
                <c:pt idx="186">
                  <c:v>1.5252775929617135</c:v>
                </c:pt>
                <c:pt idx="187">
                  <c:v>1.4493780894887121</c:v>
                </c:pt>
                <c:pt idx="188">
                  <c:v>1.3783257396249913</c:v>
                </c:pt>
                <c:pt idx="189">
                  <c:v>1.3120679609749895</c:v>
                </c:pt>
                <c:pt idx="190">
                  <c:v>1.2505550609992218</c:v>
                </c:pt>
                <c:pt idx="191">
                  <c:v>1.1937401086195907</c:v>
                </c:pt>
                <c:pt idx="192">
                  <c:v>1.141578803190016</c:v>
                </c:pt>
                <c:pt idx="193">
                  <c:v>1.0940293399672991</c:v>
                </c:pt>
                <c:pt idx="194">
                  <c:v>1.0510522712590549</c:v>
                </c:pt>
                <c:pt idx="195">
                  <c:v>1.01261036250252</c:v>
                </c:pt>
                <c:pt idx="196">
                  <c:v>0.97866844264718156</c:v>
                </c:pt>
                <c:pt idx="197">
                  <c:v>0.9491932483815847</c:v>
                </c:pt>
                <c:pt idx="198">
                  <c:v>0.92415326196332215</c:v>
                </c:pt>
                <c:pt idx="199">
                  <c:v>0.90351854268010412</c:v>
                </c:pt>
                <c:pt idx="200">
                  <c:v>0.88726055228225986</c:v>
                </c:pt>
                <c:pt idx="201">
                  <c:v>0.87535197506971818</c:v>
                </c:pt>
                <c:pt idx="202">
                  <c:v>0.86776653366980261</c:v>
                </c:pt>
                <c:pt idx="203">
                  <c:v>0.86447880188082016</c:v>
                </c:pt>
                <c:pt idx="204">
                  <c:v>0.86546401625252467</c:v>
                </c:pt>
                <c:pt idx="205">
                  <c:v>0.8706978883007791</c:v>
                </c:pt>
                <c:pt idx="206">
                  <c:v>0.88015641938777422</c:v>
                </c:pt>
                <c:pt idx="207">
                  <c:v>0.89381572032710632</c:v>
                </c:pt>
                <c:pt idx="208">
                  <c:v>0.91165183769200708</c:v>
                </c:pt>
                <c:pt idx="209">
                  <c:v>0.93364058862373089</c:v>
                </c:pt>
                <c:pt idx="210">
                  <c:v>0.95975740567428436</c:v>
                </c:pt>
                <c:pt idx="211">
                  <c:v>0.98997719289882158</c:v>
                </c:pt>
                <c:pt idx="212">
                  <c:v>1.0242741940666373</c:v>
                </c:pt>
                <c:pt idx="213">
                  <c:v>1.0626218735129045</c:v>
                </c:pt>
                <c:pt idx="214">
                  <c:v>1.1049928098291204</c:v>
                </c:pt>
                <c:pt idx="215">
                  <c:v>1.1513586023053419</c:v>
                </c:pt>
                <c:pt idx="216">
                  <c:v>1.2016897898016283</c:v>
                </c:pt>
                <c:pt idx="217">
                  <c:v>1.2559557815433837</c:v>
                </c:pt>
                <c:pt idx="218">
                  <c:v>1.314124799204105</c:v>
                </c:pt>
                <c:pt idx="219">
                  <c:v>1.3761638295544985</c:v>
                </c:pt>
                <c:pt idx="220">
                  <c:v>1.442038586912165</c:v>
                </c:pt>
                <c:pt idx="221">
                  <c:v>1.5117134846131561</c:v>
                </c:pt>
                <c:pt idx="222">
                  <c:v>1.5851516147382814</c:v>
                </c:pt>
                <c:pt idx="223">
                  <c:v>1.6623147353559762</c:v>
                </c:pt>
                <c:pt idx="224">
                  <c:v>1.743163264584038</c:v>
                </c:pt>
                <c:pt idx="225">
                  <c:v>1.8276562808198875</c:v>
                </c:pt>
                <c:pt idx="226">
                  <c:v>1.9157515285394007</c:v>
                </c:pt>
                <c:pt idx="227">
                  <c:v>2.0074054291152623</c:v>
                </c:pt>
                <c:pt idx="228">
                  <c:v>2.1025730961551905</c:v>
                </c:pt>
                <c:pt idx="229">
                  <c:v>2.201208354907108</c:v>
                </c:pt>
                <c:pt idx="230">
                  <c:v>2.3032637653217023</c:v>
                </c:pt>
                <c:pt idx="231">
                  <c:v>2.4086906484023438</c:v>
                </c:pt>
                <c:pt idx="232">
                  <c:v>2.51743911550808</c:v>
                </c:pt>
                <c:pt idx="233">
                  <c:v>2.6294581003073647</c:v>
                </c:pt>
                <c:pt idx="234">
                  <c:v>2.7446953931085964</c:v>
                </c:pt>
                <c:pt idx="235">
                  <c:v>2.8630976773186054</c:v>
                </c:pt>
                <c:pt idx="236">
                  <c:v>2.9846105678024006</c:v>
                </c:pt>
                <c:pt idx="237">
                  <c:v>3.1091786509369053</c:v>
                </c:pt>
                <c:pt idx="238">
                  <c:v>3.2367455261684488</c:v>
                </c:pt>
                <c:pt idx="239">
                  <c:v>3.367253848898855</c:v>
                </c:pt>
                <c:pt idx="240">
                  <c:v>3.5006453745380495</c:v>
                </c:pt>
                <c:pt idx="241">
                  <c:v>3.6368610035727609</c:v>
                </c:pt>
                <c:pt idx="242">
                  <c:v>3.7758408275111255</c:v>
                </c:pt>
                <c:pt idx="243">
                  <c:v>3.9175241755720451</c:v>
                </c:pt>
                <c:pt idx="244">
                  <c:v>4.0618496619962796</c:v>
                </c:pt>
                <c:pt idx="245">
                  <c:v>4.2087552338634104</c:v>
                </c:pt>
                <c:pt idx="246">
                  <c:v>4.3581782193053984</c:v>
                </c:pt>
                <c:pt idx="247">
                  <c:v>4.5100553760132538</c:v>
                </c:pt>
                <c:pt idx="248">
                  <c:v>4.6643229399388169</c:v>
                </c:pt>
                <c:pt idx="249">
                  <c:v>4.8209166740984664</c:v>
                </c:pt>
                <c:pt idx="250">
                  <c:v>4.9797719173902406</c:v>
                </c:pt>
                <c:pt idx="251">
                  <c:v>5.140823633340065</c:v>
                </c:pt>
                <c:pt idx="252">
                  <c:v>5.3040064586967866</c:v>
                </c:pt>
                <c:pt idx="253">
                  <c:v>5.469254751799518</c:v>
                </c:pt>
                <c:pt idx="254">
                  <c:v>5.6365026406443697</c:v>
                </c:pt>
                <c:pt idx="255">
                  <c:v>5.8056840705811439</c:v>
                </c:pt>
                <c:pt idx="256">
                  <c:v>5.9767328515737992</c:v>
                </c:pt>
                <c:pt idx="257">
                  <c:v>6.1495827049618859</c:v>
                </c:pt>
                <c:pt idx="258">
                  <c:v>6.3241673096630313</c:v>
                </c:pt>
                <c:pt idx="259">
                  <c:v>6.500420347759861</c:v>
                </c:pt>
                <c:pt idx="260">
                  <c:v>6.6782755494175232</c:v>
                </c:pt>
                <c:pt idx="261">
                  <c:v>6.8576667370810442</c:v>
                </c:pt>
                <c:pt idx="262">
                  <c:v>7.0385278689045432</c:v>
                </c:pt>
                <c:pt idx="263">
                  <c:v>7.2207930813672245</c:v>
                </c:pt>
                <c:pt idx="264">
                  <c:v>7.4043967310337475</c:v>
                </c:pt>
                <c:pt idx="265">
                  <c:v>7.589273435419484</c:v>
                </c:pt>
                <c:pt idx="266">
                  <c:v>7.7753581129237332</c:v>
                </c:pt>
                <c:pt idx="267">
                  <c:v>7.9625860217967128</c:v>
                </c:pt>
                <c:pt idx="268">
                  <c:v>8.1508927981087229</c:v>
                </c:pt>
                <c:pt idx="269">
                  <c:v>8.3402144926925939</c:v>
                </c:pt>
                <c:pt idx="270">
                  <c:v>8.5304876070328675</c:v>
                </c:pt>
                <c:pt idx="271">
                  <c:v>8.7216491280779387</c:v>
                </c:pt>
                <c:pt idx="272">
                  <c:v>8.9136365619535685</c:v>
                </c:pt>
                <c:pt idx="273">
                  <c:v>9.1063879665589109</c:v>
                </c:pt>
                <c:pt idx="274">
                  <c:v>9.2998419830282408</c:v>
                </c:pt>
                <c:pt idx="275">
                  <c:v>9.4939378660441793</c:v>
                </c:pt>
                <c:pt idx="276">
                  <c:v>9.6886155129903582</c:v>
                </c:pt>
                <c:pt idx="277">
                  <c:v>9.8838154919336532</c:v>
                </c:pt>
                <c:pt idx="278">
                  <c:v>10.079479068428366</c:v>
                </c:pt>
                <c:pt idx="279">
                  <c:v>10.275548231136792</c:v>
                </c:pt>
                <c:pt idx="280">
                  <c:v>10.471965716262677</c:v>
                </c:pt>
                <c:pt idx="281">
                  <c:v>10.668675030796079</c:v>
                </c:pt>
                <c:pt idx="282">
                  <c:v>10.865620474569965</c:v>
                </c:pt>
                <c:pt idx="283">
                  <c:v>11.062747161130854</c:v>
                </c:pt>
                <c:pt idx="284">
                  <c:v>11.260001037427635</c:v>
                </c:pt>
                <c:pt idx="285">
                  <c:v>11.457328902324146</c:v>
                </c:pt>
                <c:pt idx="286">
                  <c:v>11.65467842394318</c:v>
                </c:pt>
                <c:pt idx="287">
                  <c:v>11.851998155850737</c:v>
                </c:pt>
                <c:pt idx="288">
                  <c:v>12.049237552091219</c:v>
                </c:pt>
                <c:pt idx="289">
                  <c:v>12.246346981085383</c:v>
                </c:pt>
                <c:pt idx="290">
                  <c:v>12.443277738404573</c:v>
                </c:pt>
                <c:pt idx="291">
                  <c:v>12.63998205843572</c:v>
                </c:pt>
                <c:pt idx="292">
                  <c:v>12.836413124953078</c:v>
                </c:pt>
                <c:pt idx="293">
                  <c:v>13.032525080613715</c:v>
                </c:pt>
                <c:pt idx="294">
                  <c:v>13.228273035394858</c:v>
                </c:pt>
                <c:pt idx="295">
                  <c:v>13.42361307399222</c:v>
                </c:pt>
                <c:pt idx="296">
                  <c:v>13.618502262199396</c:v>
                </c:pt>
                <c:pt idx="297">
                  <c:v>13.812898652289233</c:v>
                </c:pt>
                <c:pt idx="298">
                  <c:v>14.006761287419037</c:v>
                </c:pt>
                <c:pt idx="299">
                  <c:v>14.20005020508191</c:v>
                </c:pt>
                <c:pt idx="300">
                  <c:v>14.392726439627571</c:v>
                </c:pt>
                <c:pt idx="301">
                  <c:v>14.584752023876279</c:v>
                </c:pt>
                <c:pt idx="302">
                  <c:v>14.776089989850195</c:v>
                </c:pt>
                <c:pt idx="303">
                  <c:v>14.966704368647035</c:v>
                </c:pt>
                <c:pt idx="304">
                  <c:v>15.156560189480961</c:v>
                </c:pt>
                <c:pt idx="305">
                  <c:v>15.345623477916638</c:v>
                </c:pt>
                <c:pt idx="306">
                  <c:v>15.533861253321838</c:v>
                </c:pt>
                <c:pt idx="307">
                  <c:v>15.721241525565079</c:v>
                </c:pt>
                <c:pt idx="308">
                  <c:v>15.907733290984298</c:v>
                </c:pt>
                <c:pt idx="309">
                  <c:v>16.093306527652995</c:v>
                </c:pt>
                <c:pt idx="310">
                  <c:v>16.27793218997045</c:v>
                </c:pt>
                <c:pt idx="311">
                  <c:v>16.461582202602365</c:v>
                </c:pt>
                <c:pt idx="312">
                  <c:v>16.64422945379853</c:v>
                </c:pt>
                <c:pt idx="313">
                  <c:v>16.825847788113922</c:v>
                </c:pt>
                <c:pt idx="314">
                  <c:v>17.006411998559479</c:v>
                </c:pt>
                <c:pt idx="315">
                  <c:v>17.185897818208954</c:v>
                </c:pt>
                <c:pt idx="316">
                  <c:v>17.364281911287591</c:v>
                </c:pt>
                <c:pt idx="317">
                  <c:v>17.541541863768686</c:v>
                </c:pt>
                <c:pt idx="318">
                  <c:v>17.717656173503332</c:v>
                </c:pt>
                <c:pt idx="319">
                  <c:v>17.892604239908746</c:v>
                </c:pt>
                <c:pt idx="320">
                  <c:v>18.066366353240113</c:v>
                </c:pt>
                <c:pt idx="321">
                  <c:v>18.238923683470478</c:v>
                </c:pt>
                <c:pt idx="322">
                  <c:v>18.41025826880287</c:v>
                </c:pt>
                <c:pt idx="323">
                  <c:v>18.580353003838702</c:v>
                </c:pt>
                <c:pt idx="324">
                  <c:v>18.749191627425542</c:v>
                </c:pt>
                <c:pt idx="325">
                  <c:v>18.916758710207468</c:v>
                </c:pt>
                <c:pt idx="326">
                  <c:v>19.083039641900402</c:v>
                </c:pt>
                <c:pt idx="327">
                  <c:v>19.248020618314424</c:v>
                </c:pt>
                <c:pt idx="328">
                  <c:v>19.411688628144738</c:v>
                </c:pt>
                <c:pt idx="329">
                  <c:v>19.574031439552101</c:v>
                </c:pt>
                <c:pt idx="330">
                  <c:v>19.735037586553467</c:v>
                </c:pt>
                <c:pt idx="331">
                  <c:v>19.894696355242644</c:v>
                </c:pt>
                <c:pt idx="332">
                  <c:v>20.052997769860415</c:v>
                </c:pt>
                <c:pt idx="333">
                  <c:v>20.209932578733149</c:v>
                </c:pt>
                <c:pt idx="334">
                  <c:v>20.365492240098103</c:v>
                </c:pt>
                <c:pt idx="335">
                  <c:v>20.519668907833175</c:v>
                </c:pt>
                <c:pt idx="336">
                  <c:v>20.672455417108456</c:v>
                </c:pt>
                <c:pt idx="337">
                  <c:v>20.823845269976093</c:v>
                </c:pt>
                <c:pt idx="338">
                  <c:v>20.973832620914621</c:v>
                </c:pt>
                <c:pt idx="339">
                  <c:v>21.122412262343225</c:v>
                </c:pt>
                <c:pt idx="340">
                  <c:v>21.269579610120854</c:v>
                </c:pt>
                <c:pt idx="341">
                  <c:v>21.415330689044726</c:v>
                </c:pt>
                <c:pt idx="342">
                  <c:v>21.559662118361718</c:v>
                </c:pt>
                <c:pt idx="343">
                  <c:v>21.702571097306286</c:v>
                </c:pt>
                <c:pt idx="344">
                  <c:v>21.844055390677294</c:v>
                </c:pt>
                <c:pt idx="345">
                  <c:v>21.984113314466125</c:v>
                </c:pt>
                <c:pt idx="346">
                  <c:v>22.122743721547451</c:v>
                </c:pt>
                <c:pt idx="347">
                  <c:v>22.259945987444038</c:v>
                </c:pt>
                <c:pt idx="348">
                  <c:v>22.395719996175782</c:v>
                </c:pt>
                <c:pt idx="349">
                  <c:v>22.530066126203351</c:v>
                </c:pt>
                <c:pt idx="350">
                  <c:v>22.662985236475631</c:v>
                </c:pt>
                <c:pt idx="351">
                  <c:v>22.794478652590151</c:v>
                </c:pt>
                <c:pt idx="352">
                  <c:v>22.924548153075001</c:v>
                </c:pt>
                <c:pt idx="353">
                  <c:v>23.053195955800078</c:v>
                </c:pt>
                <c:pt idx="354">
                  <c:v>23.180424704525652</c:v>
                </c:pt>
                <c:pt idx="355">
                  <c:v>23.306237455594683</c:v>
                </c:pt>
                <c:pt idx="356">
                  <c:v>23.430637664776096</c:v>
                </c:pt>
                <c:pt idx="357">
                  <c:v>23.553629174264987</c:v>
                </c:pt>
                <c:pt idx="358">
                  <c:v>23.675216199845444</c:v>
                </c:pt>
                <c:pt idx="359">
                  <c:v>23.795403318221439</c:v>
                </c:pt>
                <c:pt idx="360">
                  <c:v>23.914195454520748</c:v>
                </c:pt>
                <c:pt idx="361">
                  <c:v>24.031597869976228</c:v>
                </c:pt>
                <c:pt idx="362">
                  <c:v>24.14761614978887</c:v>
                </c:pt>
                <c:pt idx="363">
                  <c:v>24.262256191176341</c:v>
                </c:pt>
                <c:pt idx="364">
                  <c:v>24.375524191610189</c:v>
                </c:pt>
                <c:pt idx="365">
                  <c:v>24.487426637245154</c:v>
                </c:pt>
                <c:pt idx="366">
                  <c:v>24.597970291543053</c:v>
                </c:pt>
                <c:pt idx="367">
                  <c:v>24.707162184093765</c:v>
                </c:pt>
                <c:pt idx="368">
                  <c:v>24.815009599635388</c:v>
                </c:pt>
                <c:pt idx="369">
                  <c:v>24.921520067275264</c:v>
                </c:pt>
                <c:pt idx="370">
                  <c:v>25.026701349913655</c:v>
                </c:pt>
                <c:pt idx="371">
                  <c:v>25.130561433870877</c:v>
                </c:pt>
                <c:pt idx="372">
                  <c:v>25.233108518719266</c:v>
                </c:pt>
                <c:pt idx="373">
                  <c:v>25.334351007320308</c:v>
                </c:pt>
                <c:pt idx="374">
                  <c:v>25.434297496067781</c:v>
                </c:pt>
                <c:pt idx="375">
                  <c:v>25.532956765336728</c:v>
                </c:pt>
                <c:pt idx="376">
                  <c:v>25.630337770138521</c:v>
                </c:pt>
                <c:pt idx="377">
                  <c:v>25.72644963098174</c:v>
                </c:pt>
                <c:pt idx="378">
                  <c:v>25.821301624938386</c:v>
                </c:pt>
                <c:pt idx="379">
                  <c:v>25.914903176914969</c:v>
                </c:pt>
                <c:pt idx="380">
                  <c:v>26.007263851127369</c:v>
                </c:pt>
                <c:pt idx="381">
                  <c:v>26.098393342778909</c:v>
                </c:pt>
                <c:pt idx="382">
                  <c:v>26.1883014699402</c:v>
                </c:pt>
                <c:pt idx="383">
                  <c:v>26.276998165629532</c:v>
                </c:pt>
                <c:pt idx="384">
                  <c:v>26.36449347009253</c:v>
                </c:pt>
                <c:pt idx="385">
                  <c:v>26.450797523279252</c:v>
                </c:pt>
                <c:pt idx="386">
                  <c:v>26.535920557517269</c:v>
                </c:pt>
                <c:pt idx="387">
                  <c:v>26.619872890378705</c:v>
                </c:pt>
                <c:pt idx="388">
                  <c:v>26.70266491773949</c:v>
                </c:pt>
                <c:pt idx="389">
                  <c:v>26.784307107028653</c:v>
                </c:pt>
                <c:pt idx="390">
                  <c:v>26.864809990665428</c:v>
                </c:pt>
                <c:pt idx="391">
                  <c:v>26.944184159682294</c:v>
                </c:pt>
                <c:pt idx="392">
                  <c:v>26.944262300866455</c:v>
                </c:pt>
                <c:pt idx="393">
                  <c:v>26.944340440950381</c:v>
                </c:pt>
                <c:pt idx="394">
                  <c:v>26.944418579934116</c:v>
                </c:pt>
                <c:pt idx="395">
                  <c:v>26.944496717817653</c:v>
                </c:pt>
                <c:pt idx="396">
                  <c:v>26.944574854601012</c:v>
                </c:pt>
                <c:pt idx="397">
                  <c:v>26.944652990284194</c:v>
                </c:pt>
                <c:pt idx="398">
                  <c:v>26.944731124867221</c:v>
                </c:pt>
                <c:pt idx="399">
                  <c:v>26.944809258350094</c:v>
                </c:pt>
                <c:pt idx="400">
                  <c:v>26.944887390732838</c:v>
                </c:pt>
                <c:pt idx="401">
                  <c:v>26.944965522015437</c:v>
                </c:pt>
                <c:pt idx="402">
                  <c:v>26.945043652197914</c:v>
                </c:pt>
                <c:pt idx="403">
                  <c:v>26.945121781280296</c:v>
                </c:pt>
                <c:pt idx="404">
                  <c:v>26.945199909262577</c:v>
                </c:pt>
                <c:pt idx="405">
                  <c:v>26.945278036144767</c:v>
                </c:pt>
                <c:pt idx="406">
                  <c:v>26.945356161926881</c:v>
                </c:pt>
                <c:pt idx="407">
                  <c:v>26.945434286608915</c:v>
                </c:pt>
                <c:pt idx="408">
                  <c:v>26.945512410190926</c:v>
                </c:pt>
                <c:pt idx="409">
                  <c:v>26.945590532672853</c:v>
                </c:pt>
                <c:pt idx="410">
                  <c:v>26.945668654054771</c:v>
                </c:pt>
                <c:pt idx="411">
                  <c:v>26.945746774336659</c:v>
                </c:pt>
                <c:pt idx="412">
                  <c:v>26.94582489351853</c:v>
                </c:pt>
                <c:pt idx="413">
                  <c:v>26.945903011600397</c:v>
                </c:pt>
                <c:pt idx="414">
                  <c:v>26.945981128582286</c:v>
                </c:pt>
                <c:pt idx="415">
                  <c:v>26.946059244464166</c:v>
                </c:pt>
                <c:pt idx="416">
                  <c:v>26.946137359246084</c:v>
                </c:pt>
                <c:pt idx="417">
                  <c:v>26.946215472928046</c:v>
                </c:pt>
                <c:pt idx="418">
                  <c:v>26.946293585510045</c:v>
                </c:pt>
                <c:pt idx="419">
                  <c:v>26.946371696992106</c:v>
                </c:pt>
                <c:pt idx="420">
                  <c:v>26.946449807374247</c:v>
                </c:pt>
                <c:pt idx="421">
                  <c:v>26.946527916656457</c:v>
                </c:pt>
                <c:pt idx="422">
                  <c:v>26.946606024838751</c:v>
                </c:pt>
                <c:pt idx="423">
                  <c:v>26.94668413192116</c:v>
                </c:pt>
                <c:pt idx="424">
                  <c:v>26.946762237903666</c:v>
                </c:pt>
                <c:pt idx="425">
                  <c:v>26.946840342786295</c:v>
                </c:pt>
                <c:pt idx="426">
                  <c:v>26.946918446569072</c:v>
                </c:pt>
                <c:pt idx="427">
                  <c:v>26.946996549251974</c:v>
                </c:pt>
                <c:pt idx="428">
                  <c:v>26.947074650835049</c:v>
                </c:pt>
                <c:pt idx="429">
                  <c:v>26.94715275131826</c:v>
                </c:pt>
                <c:pt idx="430">
                  <c:v>26.947230850701668</c:v>
                </c:pt>
                <c:pt idx="431">
                  <c:v>26.947308948985246</c:v>
                </c:pt>
                <c:pt idx="432">
                  <c:v>26.94738704616902</c:v>
                </c:pt>
                <c:pt idx="433">
                  <c:v>26.947465142253005</c:v>
                </c:pt>
                <c:pt idx="434">
                  <c:v>26.947543237237202</c:v>
                </c:pt>
                <c:pt idx="435">
                  <c:v>26.947621331121621</c:v>
                </c:pt>
                <c:pt idx="436">
                  <c:v>26.947699423906286</c:v>
                </c:pt>
                <c:pt idx="437">
                  <c:v>26.947777515591195</c:v>
                </c:pt>
                <c:pt idx="438">
                  <c:v>26.947855606176358</c:v>
                </c:pt>
                <c:pt idx="439">
                  <c:v>26.947933695661785</c:v>
                </c:pt>
                <c:pt idx="440">
                  <c:v>26.948011784047498</c:v>
                </c:pt>
                <c:pt idx="441">
                  <c:v>26.948089871333494</c:v>
                </c:pt>
                <c:pt idx="442">
                  <c:v>26.948167957519797</c:v>
                </c:pt>
                <c:pt idx="443">
                  <c:v>26.948246042606417</c:v>
                </c:pt>
                <c:pt idx="444">
                  <c:v>26.948324126593327</c:v>
                </c:pt>
                <c:pt idx="445">
                  <c:v>26.948402209480591</c:v>
                </c:pt>
                <c:pt idx="446">
                  <c:v>26.948480291268186</c:v>
                </c:pt>
                <c:pt idx="447">
                  <c:v>26.948558371956128</c:v>
                </c:pt>
                <c:pt idx="448">
                  <c:v>26.948636451544438</c:v>
                </c:pt>
                <c:pt idx="449">
                  <c:v>26.948714530033129</c:v>
                </c:pt>
                <c:pt idx="450">
                  <c:v>26.948792607422188</c:v>
                </c:pt>
                <c:pt idx="451">
                  <c:v>26.948870683711643</c:v>
                </c:pt>
                <c:pt idx="452">
                  <c:v>26.948948758901505</c:v>
                </c:pt>
                <c:pt idx="453">
                  <c:v>26.949026832991784</c:v>
                </c:pt>
                <c:pt idx="454">
                  <c:v>26.94910490598248</c:v>
                </c:pt>
                <c:pt idx="455">
                  <c:v>26.949182977873619</c:v>
                </c:pt>
                <c:pt idx="456">
                  <c:v>26.949261048665196</c:v>
                </c:pt>
                <c:pt idx="457">
                  <c:v>26.949339118357234</c:v>
                </c:pt>
                <c:pt idx="458">
                  <c:v>26.949417186949734</c:v>
                </c:pt>
                <c:pt idx="459">
                  <c:v>26.94949525444272</c:v>
                </c:pt>
                <c:pt idx="460">
                  <c:v>26.949573320836176</c:v>
                </c:pt>
                <c:pt idx="461">
                  <c:v>26.949651386130157</c:v>
                </c:pt>
                <c:pt idx="462">
                  <c:v>26.949729450324618</c:v>
                </c:pt>
                <c:pt idx="463">
                  <c:v>26.949807513419611</c:v>
                </c:pt>
                <c:pt idx="464">
                  <c:v>26.949885575415124</c:v>
                </c:pt>
                <c:pt idx="465">
                  <c:v>26.949963636311178</c:v>
                </c:pt>
                <c:pt idx="466">
                  <c:v>26.950041696107789</c:v>
                </c:pt>
                <c:pt idx="467">
                  <c:v>26.950119754804973</c:v>
                </c:pt>
                <c:pt idx="468">
                  <c:v>26.950197812402713</c:v>
                </c:pt>
                <c:pt idx="469">
                  <c:v>26.950275868901031</c:v>
                </c:pt>
                <c:pt idx="470">
                  <c:v>26.95035392429995</c:v>
                </c:pt>
                <c:pt idx="471">
                  <c:v>26.950431978599465</c:v>
                </c:pt>
                <c:pt idx="472">
                  <c:v>26.950510031799588</c:v>
                </c:pt>
                <c:pt idx="473">
                  <c:v>26.950588083900346</c:v>
                </c:pt>
                <c:pt idx="474">
                  <c:v>26.950666134901752</c:v>
                </c:pt>
                <c:pt idx="475">
                  <c:v>26.950744184803764</c:v>
                </c:pt>
                <c:pt idx="476">
                  <c:v>26.950822233606445</c:v>
                </c:pt>
                <c:pt idx="477">
                  <c:v>26.950900281309789</c:v>
                </c:pt>
                <c:pt idx="478">
                  <c:v>26.950978327913816</c:v>
                </c:pt>
                <c:pt idx="479">
                  <c:v>26.951056373418524</c:v>
                </c:pt>
                <c:pt idx="480">
                  <c:v>26.951134417823926</c:v>
                </c:pt>
                <c:pt idx="481">
                  <c:v>26.951212461130044</c:v>
                </c:pt>
                <c:pt idx="482">
                  <c:v>26.951290503336875</c:v>
                </c:pt>
                <c:pt idx="483">
                  <c:v>26.951368544444431</c:v>
                </c:pt>
                <c:pt idx="484">
                  <c:v>26.951446584452736</c:v>
                </c:pt>
                <c:pt idx="485">
                  <c:v>26.951524623361784</c:v>
                </c:pt>
                <c:pt idx="486">
                  <c:v>26.951602661171584</c:v>
                </c:pt>
                <c:pt idx="487">
                  <c:v>26.951680697882157</c:v>
                </c:pt>
                <c:pt idx="488">
                  <c:v>26.951758733493506</c:v>
                </c:pt>
                <c:pt idx="489">
                  <c:v>26.951836768005663</c:v>
                </c:pt>
                <c:pt idx="490">
                  <c:v>26.951914801418592</c:v>
                </c:pt>
                <c:pt idx="491">
                  <c:v>26.951992833732351</c:v>
                </c:pt>
                <c:pt idx="492">
                  <c:v>26.952070864946926</c:v>
                </c:pt>
                <c:pt idx="493">
                  <c:v>26.952148895062333</c:v>
                </c:pt>
                <c:pt idx="494">
                  <c:v>26.952226924078591</c:v>
                </c:pt>
                <c:pt idx="495">
                  <c:v>26.952304951995693</c:v>
                </c:pt>
                <c:pt idx="496">
                  <c:v>26.95238297881367</c:v>
                </c:pt>
                <c:pt idx="497">
                  <c:v>26.952461004532505</c:v>
                </c:pt>
                <c:pt idx="498">
                  <c:v>26.952539029152238</c:v>
                </c:pt>
                <c:pt idx="499">
                  <c:v>26.952617052672849</c:v>
                </c:pt>
                <c:pt idx="500">
                  <c:v>26.952695075094383</c:v>
                </c:pt>
                <c:pt idx="501">
                  <c:v>26.952773096416831</c:v>
                </c:pt>
                <c:pt idx="502">
                  <c:v>26.952851116640204</c:v>
                </c:pt>
                <c:pt idx="503">
                  <c:v>26.952929135764503</c:v>
                </c:pt>
                <c:pt idx="504">
                  <c:v>26.953007153789763</c:v>
                </c:pt>
                <c:pt idx="505">
                  <c:v>26.953085170715966</c:v>
                </c:pt>
                <c:pt idx="506">
                  <c:v>26.953163186543151</c:v>
                </c:pt>
                <c:pt idx="507">
                  <c:v>26.953241201271311</c:v>
                </c:pt>
                <c:pt idx="508">
                  <c:v>26.953319214900443</c:v>
                </c:pt>
                <c:pt idx="509">
                  <c:v>26.953397227430603</c:v>
                </c:pt>
                <c:pt idx="510">
                  <c:v>26.953475238861763</c:v>
                </c:pt>
                <c:pt idx="511">
                  <c:v>26.953553249193945</c:v>
                </c:pt>
                <c:pt idx="512">
                  <c:v>26.953631258427144</c:v>
                </c:pt>
                <c:pt idx="513">
                  <c:v>26.953709266561393</c:v>
                </c:pt>
                <c:pt idx="514">
                  <c:v>26.953787273596692</c:v>
                </c:pt>
                <c:pt idx="515">
                  <c:v>26.953865279533069</c:v>
                </c:pt>
                <c:pt idx="516">
                  <c:v>26.953943284370489</c:v>
                </c:pt>
                <c:pt idx="517">
                  <c:v>26.954021288109008</c:v>
                </c:pt>
                <c:pt idx="518">
                  <c:v>26.954099290748616</c:v>
                </c:pt>
                <c:pt idx="519">
                  <c:v>26.954177292289341</c:v>
                </c:pt>
                <c:pt idx="520">
                  <c:v>26.954255292731158</c:v>
                </c:pt>
                <c:pt idx="521">
                  <c:v>26.954333292074121</c:v>
                </c:pt>
                <c:pt idx="522">
                  <c:v>26.954411290318202</c:v>
                </c:pt>
                <c:pt idx="523">
                  <c:v>26.954489287463446</c:v>
                </c:pt>
                <c:pt idx="524">
                  <c:v>26.954567283509839</c:v>
                </c:pt>
                <c:pt idx="525">
                  <c:v>26.954645278457406</c:v>
                </c:pt>
                <c:pt idx="526">
                  <c:v>26.954723272306133</c:v>
                </c:pt>
                <c:pt idx="527">
                  <c:v>26.954801265056055</c:v>
                </c:pt>
                <c:pt idx="528">
                  <c:v>26.954879256707166</c:v>
                </c:pt>
                <c:pt idx="529">
                  <c:v>26.954957247259511</c:v>
                </c:pt>
                <c:pt idx="530">
                  <c:v>26.955035236713051</c:v>
                </c:pt>
                <c:pt idx="531">
                  <c:v>26.955113225067834</c:v>
                </c:pt>
                <c:pt idx="532">
                  <c:v>26.955191212323847</c:v>
                </c:pt>
                <c:pt idx="533">
                  <c:v>26.955269198481112</c:v>
                </c:pt>
                <c:pt idx="534">
                  <c:v>26.955347183539661</c:v>
                </c:pt>
                <c:pt idx="535">
                  <c:v>26.955425167499456</c:v>
                </c:pt>
                <c:pt idx="536">
                  <c:v>26.955503150360542</c:v>
                </c:pt>
                <c:pt idx="537">
                  <c:v>26.955581132122912</c:v>
                </c:pt>
                <c:pt idx="538">
                  <c:v>26.955659112786588</c:v>
                </c:pt>
                <c:pt idx="539">
                  <c:v>26.955737092351576</c:v>
                </c:pt>
                <c:pt idx="540">
                  <c:v>26.955815070817891</c:v>
                </c:pt>
                <c:pt idx="541">
                  <c:v>26.955893048185537</c:v>
                </c:pt>
                <c:pt idx="542">
                  <c:v>26.955971024454534</c:v>
                </c:pt>
                <c:pt idx="543">
                  <c:v>26.95604899962488</c:v>
                </c:pt>
                <c:pt idx="544">
                  <c:v>26.956126973696588</c:v>
                </c:pt>
                <c:pt idx="545">
                  <c:v>26.956204946669686</c:v>
                </c:pt>
                <c:pt idx="546">
                  <c:v>26.956282918544158</c:v>
                </c:pt>
                <c:pt idx="547">
                  <c:v>26.956360889320031</c:v>
                </c:pt>
                <c:pt idx="548">
                  <c:v>26.956438858997309</c:v>
                </c:pt>
                <c:pt idx="549">
                  <c:v>26.95651682757601</c:v>
                </c:pt>
                <c:pt idx="550">
                  <c:v>26.95659479505613</c:v>
                </c:pt>
                <c:pt idx="551">
                  <c:v>26.956672761437694</c:v>
                </c:pt>
                <c:pt idx="552">
                  <c:v>26.95675072672071</c:v>
                </c:pt>
                <c:pt idx="553">
                  <c:v>26.956828690905184</c:v>
                </c:pt>
                <c:pt idx="554">
                  <c:v>26.956906653991133</c:v>
                </c:pt>
                <c:pt idx="555">
                  <c:v>26.956984615978548</c:v>
                </c:pt>
                <c:pt idx="556">
                  <c:v>26.957062576867468</c:v>
                </c:pt>
                <c:pt idx="557">
                  <c:v>26.957140536657871</c:v>
                </c:pt>
                <c:pt idx="558">
                  <c:v>26.957218495349817</c:v>
                </c:pt>
                <c:pt idx="559">
                  <c:v>26.957296452943257</c:v>
                </c:pt>
                <c:pt idx="560">
                  <c:v>26.957374409438231</c:v>
                </c:pt>
                <c:pt idx="561">
                  <c:v>26.957452364834765</c:v>
                </c:pt>
                <c:pt idx="562">
                  <c:v>26.957530319132843</c:v>
                </c:pt>
                <c:pt idx="563">
                  <c:v>26.957608272332489</c:v>
                </c:pt>
                <c:pt idx="564">
                  <c:v>26.957686224433704</c:v>
                </c:pt>
                <c:pt idx="565">
                  <c:v>26.957764175436502</c:v>
                </c:pt>
                <c:pt idx="566">
                  <c:v>26.957842125340907</c:v>
                </c:pt>
                <c:pt idx="567">
                  <c:v>26.957920074146898</c:v>
                </c:pt>
                <c:pt idx="568">
                  <c:v>26.957998021854522</c:v>
                </c:pt>
                <c:pt idx="569">
                  <c:v>26.958075968463767</c:v>
                </c:pt>
                <c:pt idx="570">
                  <c:v>26.958153913974655</c:v>
                </c:pt>
                <c:pt idx="571">
                  <c:v>26.958231858387187</c:v>
                </c:pt>
                <c:pt idx="572">
                  <c:v>26.958309801701372</c:v>
                </c:pt>
                <c:pt idx="573">
                  <c:v>26.958387743917239</c:v>
                </c:pt>
                <c:pt idx="574">
                  <c:v>26.958465685034774</c:v>
                </c:pt>
                <c:pt idx="575">
                  <c:v>26.958543625054006</c:v>
                </c:pt>
                <c:pt idx="576">
                  <c:v>26.958621563974933</c:v>
                </c:pt>
                <c:pt idx="577">
                  <c:v>26.958699501797579</c:v>
                </c:pt>
                <c:pt idx="578">
                  <c:v>26.958777438521945</c:v>
                </c:pt>
                <c:pt idx="579">
                  <c:v>26.958855374148019</c:v>
                </c:pt>
                <c:pt idx="580">
                  <c:v>26.958933308675864</c:v>
                </c:pt>
                <c:pt idx="581">
                  <c:v>26.959011242105444</c:v>
                </c:pt>
                <c:pt idx="582">
                  <c:v>26.959089174436798</c:v>
                </c:pt>
                <c:pt idx="583">
                  <c:v>26.95916710566993</c:v>
                </c:pt>
                <c:pt idx="584">
                  <c:v>26.959245035804823</c:v>
                </c:pt>
                <c:pt idx="585">
                  <c:v>26.959322964841519</c:v>
                </c:pt>
                <c:pt idx="586">
                  <c:v>26.959400892780028</c:v>
                </c:pt>
                <c:pt idx="587">
                  <c:v>26.959478819620344</c:v>
                </c:pt>
                <c:pt idx="588">
                  <c:v>26.95955674536248</c:v>
                </c:pt>
                <c:pt idx="589">
                  <c:v>26.959634670006462</c:v>
                </c:pt>
                <c:pt idx="590">
                  <c:v>26.959712593552286</c:v>
                </c:pt>
                <c:pt idx="591">
                  <c:v>26.959790515999973</c:v>
                </c:pt>
                <c:pt idx="592">
                  <c:v>26.959868437349524</c:v>
                </c:pt>
                <c:pt idx="593">
                  <c:v>26.959946357600955</c:v>
                </c:pt>
                <c:pt idx="594">
                  <c:v>26.960024276754268</c:v>
                </c:pt>
                <c:pt idx="595">
                  <c:v>26.960102194809465</c:v>
                </c:pt>
                <c:pt idx="596">
                  <c:v>26.960180111766601</c:v>
                </c:pt>
                <c:pt idx="597">
                  <c:v>26.960258027625652</c:v>
                </c:pt>
                <c:pt idx="598">
                  <c:v>26.960335942386632</c:v>
                </c:pt>
                <c:pt idx="599">
                  <c:v>26.960413856049538</c:v>
                </c:pt>
                <c:pt idx="600">
                  <c:v>26.960491768614407</c:v>
                </c:pt>
                <c:pt idx="601">
                  <c:v>26.960569680081228</c:v>
                </c:pt>
                <c:pt idx="602">
                  <c:v>26.960647590450044</c:v>
                </c:pt>
                <c:pt idx="603">
                  <c:v>26.960725499720819</c:v>
                </c:pt>
                <c:pt idx="604">
                  <c:v>26.960803407893604</c:v>
                </c:pt>
                <c:pt idx="605">
                  <c:v>26.960881314968365</c:v>
                </c:pt>
                <c:pt idx="606">
                  <c:v>26.96095922094516</c:v>
                </c:pt>
                <c:pt idx="607">
                  <c:v>26.961037125823974</c:v>
                </c:pt>
                <c:pt idx="608">
                  <c:v>26.961115029604823</c:v>
                </c:pt>
                <c:pt idx="609">
                  <c:v>26.961192932287716</c:v>
                </c:pt>
                <c:pt idx="610">
                  <c:v>26.961270833872671</c:v>
                </c:pt>
                <c:pt idx="611">
                  <c:v>26.961348734359696</c:v>
                </c:pt>
                <c:pt idx="612">
                  <c:v>26.961426633748779</c:v>
                </c:pt>
                <c:pt idx="613">
                  <c:v>26.961504532039967</c:v>
                </c:pt>
                <c:pt idx="614">
                  <c:v>26.961582429233232</c:v>
                </c:pt>
                <c:pt idx="615">
                  <c:v>26.961660325328616</c:v>
                </c:pt>
                <c:pt idx="616">
                  <c:v>26.96173822032614</c:v>
                </c:pt>
                <c:pt idx="617">
                  <c:v>26.961816114225766</c:v>
                </c:pt>
                <c:pt idx="618">
                  <c:v>26.961894007027521</c:v>
                </c:pt>
                <c:pt idx="619">
                  <c:v>26.961971898731449</c:v>
                </c:pt>
                <c:pt idx="620">
                  <c:v>26.962049789337531</c:v>
                </c:pt>
                <c:pt idx="621">
                  <c:v>26.962127678845793</c:v>
                </c:pt>
                <c:pt idx="622">
                  <c:v>26.962205567256227</c:v>
                </c:pt>
                <c:pt idx="623">
                  <c:v>26.962283454568855</c:v>
                </c:pt>
                <c:pt idx="624">
                  <c:v>26.962361340783676</c:v>
                </c:pt>
                <c:pt idx="625">
                  <c:v>26.962439225900727</c:v>
                </c:pt>
                <c:pt idx="626">
                  <c:v>26.962517109919986</c:v>
                </c:pt>
                <c:pt idx="627">
                  <c:v>26.962594992841492</c:v>
                </c:pt>
                <c:pt idx="628">
                  <c:v>26.962672874665241</c:v>
                </c:pt>
                <c:pt idx="629">
                  <c:v>26.96275075539123</c:v>
                </c:pt>
                <c:pt idx="630">
                  <c:v>26.962828635019491</c:v>
                </c:pt>
                <c:pt idx="631">
                  <c:v>26.962906513550017</c:v>
                </c:pt>
                <c:pt idx="632">
                  <c:v>26.962984390982832</c:v>
                </c:pt>
                <c:pt idx="633">
                  <c:v>26.963062267317969</c:v>
                </c:pt>
                <c:pt idx="634">
                  <c:v>26.963140142555385</c:v>
                </c:pt>
                <c:pt idx="635">
                  <c:v>26.963218016695141</c:v>
                </c:pt>
                <c:pt idx="636">
                  <c:v>26.963295889737193</c:v>
                </c:pt>
                <c:pt idx="637">
                  <c:v>26.963373761681613</c:v>
                </c:pt>
                <c:pt idx="638">
                  <c:v>26.963451632528361</c:v>
                </c:pt>
                <c:pt idx="639">
                  <c:v>26.963529502277481</c:v>
                </c:pt>
                <c:pt idx="640">
                  <c:v>26.963607370928965</c:v>
                </c:pt>
                <c:pt idx="641">
                  <c:v>26.963685238482828</c:v>
                </c:pt>
                <c:pt idx="642">
                  <c:v>26.963763104939083</c:v>
                </c:pt>
                <c:pt idx="643">
                  <c:v>26.963840970297746</c:v>
                </c:pt>
                <c:pt idx="644">
                  <c:v>26.963918834558807</c:v>
                </c:pt>
                <c:pt idx="645">
                  <c:v>26.96399669772229</c:v>
                </c:pt>
                <c:pt idx="646">
                  <c:v>26.964074559788209</c:v>
                </c:pt>
                <c:pt idx="647">
                  <c:v>26.964152420756577</c:v>
                </c:pt>
                <c:pt idx="648">
                  <c:v>26.96423028062738</c:v>
                </c:pt>
                <c:pt idx="649">
                  <c:v>26.964308139400661</c:v>
                </c:pt>
                <c:pt idx="650">
                  <c:v>26.964385997076405</c:v>
                </c:pt>
                <c:pt idx="651">
                  <c:v>26.964463853654646</c:v>
                </c:pt>
                <c:pt idx="652">
                  <c:v>26.964541709135389</c:v>
                </c:pt>
                <c:pt idx="653">
                  <c:v>26.964619563518628</c:v>
                </c:pt>
                <c:pt idx="654">
                  <c:v>26.964697416804377</c:v>
                </c:pt>
                <c:pt idx="655">
                  <c:v>26.964775268992661</c:v>
                </c:pt>
                <c:pt idx="656">
                  <c:v>26.964853120083468</c:v>
                </c:pt>
                <c:pt idx="657">
                  <c:v>26.964930970076832</c:v>
                </c:pt>
                <c:pt idx="658">
                  <c:v>26.965008818972759</c:v>
                </c:pt>
                <c:pt idx="659">
                  <c:v>26.965086666771263</c:v>
                </c:pt>
                <c:pt idx="660">
                  <c:v>26.965164513472324</c:v>
                </c:pt>
                <c:pt idx="661">
                  <c:v>26.96524235907598</c:v>
                </c:pt>
                <c:pt idx="662">
                  <c:v>26.965320203582245</c:v>
                </c:pt>
                <c:pt idx="663">
                  <c:v>26.965398046991101</c:v>
                </c:pt>
                <c:pt idx="664">
                  <c:v>26.965475889302596</c:v>
                </c:pt>
                <c:pt idx="665">
                  <c:v>26.965553730516721</c:v>
                </c:pt>
                <c:pt idx="666">
                  <c:v>26.965631570633477</c:v>
                </c:pt>
                <c:pt idx="667">
                  <c:v>26.965709409652888</c:v>
                </c:pt>
                <c:pt idx="668">
                  <c:v>26.965787247574966</c:v>
                </c:pt>
                <c:pt idx="669">
                  <c:v>26.965865084399713</c:v>
                </c:pt>
                <c:pt idx="670">
                  <c:v>26.965942920127137</c:v>
                </c:pt>
                <c:pt idx="671">
                  <c:v>26.966020754757274</c:v>
                </c:pt>
                <c:pt idx="672">
                  <c:v>26.966098588290105</c:v>
                </c:pt>
                <c:pt idx="673">
                  <c:v>26.966176420725652</c:v>
                </c:pt>
                <c:pt idx="674">
                  <c:v>26.966254252063909</c:v>
                </c:pt>
                <c:pt idx="675">
                  <c:v>26.966332082304916</c:v>
                </c:pt>
                <c:pt idx="676">
                  <c:v>26.966409911448661</c:v>
                </c:pt>
                <c:pt idx="677">
                  <c:v>26.966487739495172</c:v>
                </c:pt>
                <c:pt idx="678">
                  <c:v>26.966565566444448</c:v>
                </c:pt>
                <c:pt idx="679">
                  <c:v>26.966643392296501</c:v>
                </c:pt>
                <c:pt idx="680">
                  <c:v>26.966721217051347</c:v>
                </c:pt>
                <c:pt idx="681">
                  <c:v>26.966799040708985</c:v>
                </c:pt>
                <c:pt idx="682">
                  <c:v>26.96687686326942</c:v>
                </c:pt>
                <c:pt idx="683">
                  <c:v>26.966954684732695</c:v>
                </c:pt>
                <c:pt idx="684">
                  <c:v>26.967032505098786</c:v>
                </c:pt>
                <c:pt idx="685">
                  <c:v>26.967110324367713</c:v>
                </c:pt>
                <c:pt idx="686">
                  <c:v>26.967188142539506</c:v>
                </c:pt>
                <c:pt idx="687">
                  <c:v>26.967265959614153</c:v>
                </c:pt>
                <c:pt idx="688">
                  <c:v>26.967343775591679</c:v>
                </c:pt>
                <c:pt idx="689">
                  <c:v>26.967421590472071</c:v>
                </c:pt>
                <c:pt idx="690">
                  <c:v>26.967499404255367</c:v>
                </c:pt>
                <c:pt idx="691">
                  <c:v>26.967577216941567</c:v>
                </c:pt>
                <c:pt idx="692">
                  <c:v>26.967655028530672</c:v>
                </c:pt>
                <c:pt idx="693">
                  <c:v>26.967732839022702</c:v>
                </c:pt>
                <c:pt idx="694">
                  <c:v>26.967810648417668</c:v>
                </c:pt>
                <c:pt idx="695">
                  <c:v>26.967888456715585</c:v>
                </c:pt>
                <c:pt idx="696">
                  <c:v>26.967966263916452</c:v>
                </c:pt>
                <c:pt idx="697">
                  <c:v>26.968044070020284</c:v>
                </c:pt>
                <c:pt idx="698">
                  <c:v>26.968121875027091</c:v>
                </c:pt>
                <c:pt idx="699">
                  <c:v>26.968199678936887</c:v>
                </c:pt>
                <c:pt idx="700">
                  <c:v>26.968277481749674</c:v>
                </c:pt>
                <c:pt idx="701">
                  <c:v>26.968355283465488</c:v>
                </c:pt>
                <c:pt idx="702">
                  <c:v>26.968433084084303</c:v>
                </c:pt>
                <c:pt idx="703">
                  <c:v>26.96851088360615</c:v>
                </c:pt>
                <c:pt idx="704">
                  <c:v>26.968588682031051</c:v>
                </c:pt>
                <c:pt idx="705">
                  <c:v>26.968666479358976</c:v>
                </c:pt>
                <c:pt idx="706">
                  <c:v>26.96874427558997</c:v>
                </c:pt>
                <c:pt idx="707">
                  <c:v>26.968822070724034</c:v>
                </c:pt>
                <c:pt idx="708">
                  <c:v>26.968899864761184</c:v>
                </c:pt>
                <c:pt idx="709">
                  <c:v>26.968977657701412</c:v>
                </c:pt>
                <c:pt idx="710">
                  <c:v>26.969055449544751</c:v>
                </c:pt>
                <c:pt idx="711">
                  <c:v>26.96913324029121</c:v>
                </c:pt>
                <c:pt idx="712">
                  <c:v>26.969211029940794</c:v>
                </c:pt>
                <c:pt idx="713">
                  <c:v>26.969288818493499</c:v>
                </c:pt>
                <c:pt idx="714">
                  <c:v>26.96936660594935</c:v>
                </c:pt>
                <c:pt idx="715">
                  <c:v>26.969444392308358</c:v>
                </c:pt>
                <c:pt idx="716">
                  <c:v>26.969522177570525</c:v>
                </c:pt>
                <c:pt idx="717">
                  <c:v>26.969599961735863</c:v>
                </c:pt>
                <c:pt idx="718">
                  <c:v>26.9696777448044</c:v>
                </c:pt>
                <c:pt idx="719">
                  <c:v>26.969755526776122</c:v>
                </c:pt>
                <c:pt idx="720">
                  <c:v>26.969833307651058</c:v>
                </c:pt>
                <c:pt idx="721">
                  <c:v>26.9699110874292</c:v>
                </c:pt>
                <c:pt idx="722">
                  <c:v>26.96998886611058</c:v>
                </c:pt>
                <c:pt idx="723">
                  <c:v>26.970066643695198</c:v>
                </c:pt>
                <c:pt idx="724">
                  <c:v>26.970144420183061</c:v>
                </c:pt>
                <c:pt idx="725">
                  <c:v>26.970222195574188</c:v>
                </c:pt>
                <c:pt idx="726">
                  <c:v>26.970299969868567</c:v>
                </c:pt>
                <c:pt idx="727">
                  <c:v>26.970377743066237</c:v>
                </c:pt>
                <c:pt idx="728">
                  <c:v>26.970455515167203</c:v>
                </c:pt>
                <c:pt idx="729">
                  <c:v>26.97053328617147</c:v>
                </c:pt>
                <c:pt idx="730">
                  <c:v>26.97061105607904</c:v>
                </c:pt>
                <c:pt idx="731">
                  <c:v>26.970688824889926</c:v>
                </c:pt>
                <c:pt idx="732">
                  <c:v>26.970766592604164</c:v>
                </c:pt>
                <c:pt idx="733">
                  <c:v>26.970844359221719</c:v>
                </c:pt>
                <c:pt idx="734">
                  <c:v>26.97092212474265</c:v>
                </c:pt>
                <c:pt idx="735">
                  <c:v>26.97099988916694</c:v>
                </c:pt>
                <c:pt idx="736">
                  <c:v>26.971077652494596</c:v>
                </c:pt>
                <c:pt idx="737">
                  <c:v>26.971155414725636</c:v>
                </c:pt>
                <c:pt idx="738">
                  <c:v>26.971233175860075</c:v>
                </c:pt>
                <c:pt idx="739">
                  <c:v>26.971310935897915</c:v>
                </c:pt>
                <c:pt idx="740">
                  <c:v>26.971388694839167</c:v>
                </c:pt>
                <c:pt idx="741">
                  <c:v>26.971466452683853</c:v>
                </c:pt>
                <c:pt idx="742">
                  <c:v>26.971544209431986</c:v>
                </c:pt>
                <c:pt idx="743">
                  <c:v>26.971621965083546</c:v>
                </c:pt>
                <c:pt idx="744">
                  <c:v>26.971699719638575</c:v>
                </c:pt>
                <c:pt idx="745">
                  <c:v>26.971777473097063</c:v>
                </c:pt>
                <c:pt idx="746">
                  <c:v>26.971855225459031</c:v>
                </c:pt>
                <c:pt idx="747">
                  <c:v>26.971932976724506</c:v>
                </c:pt>
                <c:pt idx="748">
                  <c:v>26.972010726893465</c:v>
                </c:pt>
                <c:pt idx="749">
                  <c:v>26.972088475965933</c:v>
                </c:pt>
                <c:pt idx="750">
                  <c:v>26.972166223941926</c:v>
                </c:pt>
                <c:pt idx="751">
                  <c:v>26.972243970821442</c:v>
                </c:pt>
                <c:pt idx="752">
                  <c:v>26.972321716604505</c:v>
                </c:pt>
                <c:pt idx="753">
                  <c:v>26.972399461291118</c:v>
                </c:pt>
                <c:pt idx="754">
                  <c:v>26.972477204881301</c:v>
                </c:pt>
                <c:pt idx="755">
                  <c:v>26.972554947375052</c:v>
                </c:pt>
                <c:pt idx="756">
                  <c:v>26.972632688772382</c:v>
                </c:pt>
                <c:pt idx="757">
                  <c:v>26.972710429073313</c:v>
                </c:pt>
                <c:pt idx="758">
                  <c:v>26.972788168277848</c:v>
                </c:pt>
                <c:pt idx="759">
                  <c:v>26.972865906385987</c:v>
                </c:pt>
                <c:pt idx="760">
                  <c:v>26.972943643397745</c:v>
                </c:pt>
                <c:pt idx="761">
                  <c:v>26.97302137931316</c:v>
                </c:pt>
                <c:pt idx="762">
                  <c:v>26.973099114132207</c:v>
                </c:pt>
                <c:pt idx="763">
                  <c:v>26.973176847854923</c:v>
                </c:pt>
                <c:pt idx="764">
                  <c:v>26.973254580481299</c:v>
                </c:pt>
                <c:pt idx="765">
                  <c:v>26.973332312011355</c:v>
                </c:pt>
                <c:pt idx="766">
                  <c:v>26.973410042445089</c:v>
                </c:pt>
                <c:pt idx="767">
                  <c:v>26.97348777178253</c:v>
                </c:pt>
                <c:pt idx="768">
                  <c:v>26.973565500023671</c:v>
                </c:pt>
                <c:pt idx="769">
                  <c:v>26.973643227168544</c:v>
                </c:pt>
                <c:pt idx="770">
                  <c:v>26.973720953217125</c:v>
                </c:pt>
                <c:pt idx="771">
                  <c:v>26.973798678169477</c:v>
                </c:pt>
                <c:pt idx="772">
                  <c:v>26.973876402025553</c:v>
                </c:pt>
                <c:pt idx="773">
                  <c:v>26.973954124785397</c:v>
                </c:pt>
                <c:pt idx="774">
                  <c:v>26.974031846449019</c:v>
                </c:pt>
                <c:pt idx="775">
                  <c:v>26.974109567016409</c:v>
                </c:pt>
                <c:pt idx="776">
                  <c:v>26.974187286487609</c:v>
                </c:pt>
                <c:pt idx="777">
                  <c:v>26.974265004862605</c:v>
                </c:pt>
                <c:pt idx="778">
                  <c:v>26.974342722141404</c:v>
                </c:pt>
                <c:pt idx="779">
                  <c:v>26.974420438324042</c:v>
                </c:pt>
                <c:pt idx="780">
                  <c:v>26.974498153410511</c:v>
                </c:pt>
                <c:pt idx="781">
                  <c:v>26.974575867400823</c:v>
                </c:pt>
                <c:pt idx="782">
                  <c:v>26.974653580294987</c:v>
                </c:pt>
                <c:pt idx="783">
                  <c:v>26.974731292093026</c:v>
                </c:pt>
                <c:pt idx="784">
                  <c:v>26.974809002794935</c:v>
                </c:pt>
                <c:pt idx="785">
                  <c:v>26.974886712400739</c:v>
                </c:pt>
                <c:pt idx="786">
                  <c:v>26.974964420910425</c:v>
                </c:pt>
                <c:pt idx="787">
                  <c:v>26.975042128324031</c:v>
                </c:pt>
                <c:pt idx="788">
                  <c:v>26.975119834641539</c:v>
                </c:pt>
                <c:pt idx="789">
                  <c:v>26.97519753986299</c:v>
                </c:pt>
                <c:pt idx="790">
                  <c:v>26.975275243988364</c:v>
                </c:pt>
                <c:pt idx="791">
                  <c:v>26.975352947017708</c:v>
                </c:pt>
                <c:pt idx="792">
                  <c:v>26.97543064895099</c:v>
                </c:pt>
                <c:pt idx="793">
                  <c:v>26.97550834978826</c:v>
                </c:pt>
                <c:pt idx="794">
                  <c:v>26.975586049529504</c:v>
                </c:pt>
                <c:pt idx="795">
                  <c:v>26.97566374817476</c:v>
                </c:pt>
                <c:pt idx="796">
                  <c:v>26.97574144572399</c:v>
                </c:pt>
                <c:pt idx="797">
                  <c:v>26.975819142177244</c:v>
                </c:pt>
                <c:pt idx="798">
                  <c:v>26.975896837534524</c:v>
                </c:pt>
                <c:pt idx="799">
                  <c:v>26.975974531795821</c:v>
                </c:pt>
                <c:pt idx="800">
                  <c:v>26.976052224961183</c:v>
                </c:pt>
                <c:pt idx="801">
                  <c:v>26.976129917030583</c:v>
                </c:pt>
                <c:pt idx="802">
                  <c:v>26.97620760800406</c:v>
                </c:pt>
                <c:pt idx="803">
                  <c:v>26.976285297881603</c:v>
                </c:pt>
                <c:pt idx="804">
                  <c:v>26.976362986663222</c:v>
                </c:pt>
                <c:pt idx="805">
                  <c:v>26.976440674348954</c:v>
                </c:pt>
                <c:pt idx="806">
                  <c:v>26.97651836093878</c:v>
                </c:pt>
                <c:pt idx="807">
                  <c:v>26.97659604643275</c:v>
                </c:pt>
                <c:pt idx="808">
                  <c:v>26.976673730830825</c:v>
                </c:pt>
                <c:pt idx="809">
                  <c:v>26.976751414133037</c:v>
                </c:pt>
                <c:pt idx="810">
                  <c:v>26.976829096339401</c:v>
                </c:pt>
                <c:pt idx="811">
                  <c:v>26.97690677744993</c:v>
                </c:pt>
                <c:pt idx="812">
                  <c:v>26.976984457464606</c:v>
                </c:pt>
                <c:pt idx="813">
                  <c:v>26.977062136383477</c:v>
                </c:pt>
                <c:pt idx="814">
                  <c:v>26.977139814206559</c:v>
                </c:pt>
                <c:pt idx="815">
                  <c:v>26.977217490933814</c:v>
                </c:pt>
                <c:pt idx="816">
                  <c:v>26.977295166565288</c:v>
                </c:pt>
                <c:pt idx="817">
                  <c:v>26.977372841100969</c:v>
                </c:pt>
                <c:pt idx="818">
                  <c:v>26.977450514540912</c:v>
                </c:pt>
                <c:pt idx="819">
                  <c:v>26.97752818688507</c:v>
                </c:pt>
                <c:pt idx="820">
                  <c:v>26.977605858133494</c:v>
                </c:pt>
                <c:pt idx="821">
                  <c:v>26.977683528286178</c:v>
                </c:pt>
                <c:pt idx="822">
                  <c:v>26.977761197343131</c:v>
                </c:pt>
                <c:pt idx="823">
                  <c:v>26.977838865304381</c:v>
                </c:pt>
                <c:pt idx="824">
                  <c:v>26.977916532169914</c:v>
                </c:pt>
                <c:pt idx="825">
                  <c:v>26.977994197939765</c:v>
                </c:pt>
                <c:pt idx="826">
                  <c:v>26.978071862613913</c:v>
                </c:pt>
                <c:pt idx="827">
                  <c:v>26.978149526192418</c:v>
                </c:pt>
                <c:pt idx="828">
                  <c:v>26.978227188675223</c:v>
                </c:pt>
                <c:pt idx="829">
                  <c:v>26.978304850062408</c:v>
                </c:pt>
                <c:pt idx="830">
                  <c:v>26.978382510353939</c:v>
                </c:pt>
                <c:pt idx="831">
                  <c:v>26.97846016954983</c:v>
                </c:pt>
                <c:pt idx="832">
                  <c:v>26.978537827650111</c:v>
                </c:pt>
                <c:pt idx="833">
                  <c:v>26.97861548465476</c:v>
                </c:pt>
                <c:pt idx="834">
                  <c:v>26.978693140563824</c:v>
                </c:pt>
                <c:pt idx="835">
                  <c:v>26.978770795377294</c:v>
                </c:pt>
                <c:pt idx="836">
                  <c:v>26.978848449095199</c:v>
                </c:pt>
                <c:pt idx="837">
                  <c:v>26.978926101717519</c:v>
                </c:pt>
                <c:pt idx="838">
                  <c:v>26.979003753244289</c:v>
                </c:pt>
                <c:pt idx="839">
                  <c:v>26.979081403675497</c:v>
                </c:pt>
                <c:pt idx="840">
                  <c:v>26.979159053011184</c:v>
                </c:pt>
                <c:pt idx="841">
                  <c:v>26.979236701251338</c:v>
                </c:pt>
                <c:pt idx="842">
                  <c:v>26.979314348395985</c:v>
                </c:pt>
                <c:pt idx="843">
                  <c:v>26.979391994445109</c:v>
                </c:pt>
                <c:pt idx="844">
                  <c:v>26.979469639398744</c:v>
                </c:pt>
                <c:pt idx="845">
                  <c:v>26.979547283256881</c:v>
                </c:pt>
                <c:pt idx="846">
                  <c:v>26.979624926019568</c:v>
                </c:pt>
                <c:pt idx="847">
                  <c:v>26.979702567686775</c:v>
                </c:pt>
                <c:pt idx="848">
                  <c:v>26.979780208258536</c:v>
                </c:pt>
                <c:pt idx="849">
                  <c:v>26.979857847734838</c:v>
                </c:pt>
                <c:pt idx="850">
                  <c:v>26.979935486115721</c:v>
                </c:pt>
                <c:pt idx="851">
                  <c:v>26.980013123401182</c:v>
                </c:pt>
                <c:pt idx="852">
                  <c:v>26.980090759591228</c:v>
                </c:pt>
                <c:pt idx="853">
                  <c:v>26.980168394685872</c:v>
                </c:pt>
                <c:pt idx="854">
                  <c:v>26.980246028685137</c:v>
                </c:pt>
                <c:pt idx="855">
                  <c:v>26.98032366158899</c:v>
                </c:pt>
                <c:pt idx="856">
                  <c:v>26.980401293397502</c:v>
                </c:pt>
                <c:pt idx="857">
                  <c:v>26.980478924110642</c:v>
                </c:pt>
                <c:pt idx="858">
                  <c:v>26.980556553728434</c:v>
                </c:pt>
                <c:pt idx="859">
                  <c:v>26.980634182250888</c:v>
                </c:pt>
                <c:pt idx="860">
                  <c:v>26.980711809678009</c:v>
                </c:pt>
                <c:pt idx="861">
                  <c:v>26.980789436009822</c:v>
                </c:pt>
                <c:pt idx="862">
                  <c:v>26.980867061246322</c:v>
                </c:pt>
                <c:pt idx="863">
                  <c:v>26.980944685387527</c:v>
                </c:pt>
                <c:pt idx="864">
                  <c:v>26.981022308433449</c:v>
                </c:pt>
                <c:pt idx="865">
                  <c:v>26.981099930384079</c:v>
                </c:pt>
                <c:pt idx="866">
                  <c:v>26.981177551239469</c:v>
                </c:pt>
                <c:pt idx="867">
                  <c:v>26.981255170999574</c:v>
                </c:pt>
                <c:pt idx="868">
                  <c:v>26.981332789664464</c:v>
                </c:pt>
                <c:pt idx="869">
                  <c:v>26.981410407234105</c:v>
                </c:pt>
                <c:pt idx="870">
                  <c:v>26.981488023708526</c:v>
                </c:pt>
                <c:pt idx="871">
                  <c:v>26.981565639087737</c:v>
                </c:pt>
                <c:pt idx="872">
                  <c:v>26.981643253371754</c:v>
                </c:pt>
                <c:pt idx="873">
                  <c:v>26.981720866560554</c:v>
                </c:pt>
                <c:pt idx="874">
                  <c:v>26.981798478654184</c:v>
                </c:pt>
                <c:pt idx="875">
                  <c:v>26.981876089652655</c:v>
                </c:pt>
                <c:pt idx="876">
                  <c:v>26.981953699555948</c:v>
                </c:pt>
                <c:pt idx="877">
                  <c:v>26.9820313083641</c:v>
                </c:pt>
                <c:pt idx="878">
                  <c:v>26.982108916077109</c:v>
                </c:pt>
                <c:pt idx="879">
                  <c:v>26.982186522694981</c:v>
                </c:pt>
                <c:pt idx="880">
                  <c:v>26.982264128217736</c:v>
                </c:pt>
                <c:pt idx="881">
                  <c:v>26.982341732645388</c:v>
                </c:pt>
                <c:pt idx="882">
                  <c:v>26.982419335977941</c:v>
                </c:pt>
                <c:pt idx="883">
                  <c:v>26.982496938215412</c:v>
                </c:pt>
                <c:pt idx="884">
                  <c:v>26.982574539357806</c:v>
                </c:pt>
                <c:pt idx="885">
                  <c:v>26.982652139405129</c:v>
                </c:pt>
                <c:pt idx="886">
                  <c:v>26.982729738357389</c:v>
                </c:pt>
                <c:pt idx="887">
                  <c:v>26.98280733621462</c:v>
                </c:pt>
                <c:pt idx="888">
                  <c:v>26.982884932976802</c:v>
                </c:pt>
                <c:pt idx="889">
                  <c:v>26.982962528643963</c:v>
                </c:pt>
                <c:pt idx="890">
                  <c:v>26.983040123216114</c:v>
                </c:pt>
                <c:pt idx="891">
                  <c:v>26.983117716693261</c:v>
                </c:pt>
                <c:pt idx="892">
                  <c:v>26.983195309075409</c:v>
                </c:pt>
                <c:pt idx="893">
                  <c:v>26.983272900362572</c:v>
                </c:pt>
                <c:pt idx="894">
                  <c:v>26.983350490554759</c:v>
                </c:pt>
                <c:pt idx="895">
                  <c:v>26.983428079652001</c:v>
                </c:pt>
                <c:pt idx="896">
                  <c:v>26.983505667654285</c:v>
                </c:pt>
                <c:pt idx="897">
                  <c:v>26.983583254561626</c:v>
                </c:pt>
                <c:pt idx="898">
                  <c:v>26.983660840374039</c:v>
                </c:pt>
                <c:pt idx="899">
                  <c:v>26.983738425091534</c:v>
                </c:pt>
                <c:pt idx="900">
                  <c:v>26.983816008714115</c:v>
                </c:pt>
                <c:pt idx="901">
                  <c:v>26.983893591241785</c:v>
                </c:pt>
                <c:pt idx="902">
                  <c:v>26.983971172674586</c:v>
                </c:pt>
                <c:pt idx="903">
                  <c:v>26.984048753012502</c:v>
                </c:pt>
                <c:pt idx="904">
                  <c:v>26.984126332255553</c:v>
                </c:pt>
                <c:pt idx="905">
                  <c:v>26.984203910403732</c:v>
                </c:pt>
                <c:pt idx="906">
                  <c:v>26.984281487457075</c:v>
                </c:pt>
                <c:pt idx="907">
                  <c:v>26.984359063415596</c:v>
                </c:pt>
                <c:pt idx="908">
                  <c:v>26.984436638279274</c:v>
                </c:pt>
                <c:pt idx="909">
                  <c:v>26.984514212048136</c:v>
                </c:pt>
                <c:pt idx="910">
                  <c:v>26.984591784722209</c:v>
                </c:pt>
                <c:pt idx="911">
                  <c:v>26.984669356301477</c:v>
                </c:pt>
                <c:pt idx="912">
                  <c:v>26.984746926785967</c:v>
                </c:pt>
                <c:pt idx="913">
                  <c:v>26.984824496175662</c:v>
                </c:pt>
                <c:pt idx="914">
                  <c:v>26.984902064470628</c:v>
                </c:pt>
                <c:pt idx="915">
                  <c:v>26.984979631670825</c:v>
                </c:pt>
                <c:pt idx="916">
                  <c:v>26.985057197776268</c:v>
                </c:pt>
                <c:pt idx="917">
                  <c:v>26.985134762786995</c:v>
                </c:pt>
                <c:pt idx="918">
                  <c:v>26.985212326703007</c:v>
                </c:pt>
                <c:pt idx="919">
                  <c:v>26.985289889524292</c:v>
                </c:pt>
                <c:pt idx="920">
                  <c:v>26.985367451250887</c:v>
                </c:pt>
                <c:pt idx="921">
                  <c:v>26.985445011882788</c:v>
                </c:pt>
                <c:pt idx="922">
                  <c:v>26.985522571420006</c:v>
                </c:pt>
                <c:pt idx="923">
                  <c:v>26.985600129862572</c:v>
                </c:pt>
                <c:pt idx="924">
                  <c:v>26.985677687210465</c:v>
                </c:pt>
                <c:pt idx="925">
                  <c:v>26.985755243463714</c:v>
                </c:pt>
                <c:pt idx="926">
                  <c:v>26.985832798622337</c:v>
                </c:pt>
                <c:pt idx="927">
                  <c:v>26.985910352686325</c:v>
                </c:pt>
                <c:pt idx="928">
                  <c:v>26.985987905655694</c:v>
                </c:pt>
                <c:pt idx="929">
                  <c:v>26.986065457530461</c:v>
                </c:pt>
                <c:pt idx="930">
                  <c:v>26.986143008310616</c:v>
                </c:pt>
                <c:pt idx="931">
                  <c:v>26.986220557996198</c:v>
                </c:pt>
                <c:pt idx="932">
                  <c:v>26.986298106587206</c:v>
                </c:pt>
                <c:pt idx="933">
                  <c:v>26.986375654083648</c:v>
                </c:pt>
                <c:pt idx="934">
                  <c:v>26.986453200485546</c:v>
                </c:pt>
                <c:pt idx="935">
                  <c:v>26.986530745792884</c:v>
                </c:pt>
                <c:pt idx="936">
                  <c:v>26.986608290005719</c:v>
                </c:pt>
                <c:pt idx="937">
                  <c:v>26.986685833123996</c:v>
                </c:pt>
                <c:pt idx="938">
                  <c:v>26.986763375147785</c:v>
                </c:pt>
                <c:pt idx="939">
                  <c:v>26.986840916077064</c:v>
                </c:pt>
                <c:pt idx="940">
                  <c:v>26.986918455911855</c:v>
                </c:pt>
                <c:pt idx="941">
                  <c:v>26.986995994652158</c:v>
                </c:pt>
                <c:pt idx="942">
                  <c:v>26.987073532298009</c:v>
                </c:pt>
                <c:pt idx="943">
                  <c:v>26.987151068849393</c:v>
                </c:pt>
                <c:pt idx="944">
                  <c:v>26.987228604306335</c:v>
                </c:pt>
                <c:pt idx="945">
                  <c:v>26.987306138668838</c:v>
                </c:pt>
                <c:pt idx="946">
                  <c:v>26.987383671936904</c:v>
                </c:pt>
                <c:pt idx="947">
                  <c:v>26.987461204110545</c:v>
                </c:pt>
                <c:pt idx="948">
                  <c:v>26.98753873518978</c:v>
                </c:pt>
                <c:pt idx="949">
                  <c:v>26.987616265174633</c:v>
                </c:pt>
                <c:pt idx="950">
                  <c:v>26.987693794065102</c:v>
                </c:pt>
                <c:pt idx="951">
                  <c:v>26.987771321861185</c:v>
                </c:pt>
                <c:pt idx="952">
                  <c:v>26.987848848562912</c:v>
                </c:pt>
                <c:pt idx="953">
                  <c:v>26.987926374170272</c:v>
                </c:pt>
                <c:pt idx="954">
                  <c:v>26.988003898683296</c:v>
                </c:pt>
                <c:pt idx="955">
                  <c:v>26.988081422101981</c:v>
                </c:pt>
                <c:pt idx="956">
                  <c:v>26.988158944426356</c:v>
                </c:pt>
                <c:pt idx="957">
                  <c:v>26.988236465656414</c:v>
                </c:pt>
                <c:pt idx="958">
                  <c:v>26.988313985792164</c:v>
                </c:pt>
                <c:pt idx="959">
                  <c:v>26.988391504833626</c:v>
                </c:pt>
                <c:pt idx="960">
                  <c:v>26.988469022780802</c:v>
                </c:pt>
                <c:pt idx="961">
                  <c:v>26.988546539633713</c:v>
                </c:pt>
                <c:pt idx="962">
                  <c:v>26.988624055392354</c:v>
                </c:pt>
                <c:pt idx="963">
                  <c:v>26.988701570056755</c:v>
                </c:pt>
                <c:pt idx="964">
                  <c:v>26.988779083626905</c:v>
                </c:pt>
                <c:pt idx="965">
                  <c:v>26.988856596102849</c:v>
                </c:pt>
                <c:pt idx="966">
                  <c:v>26.988934107484557</c:v>
                </c:pt>
                <c:pt idx="967">
                  <c:v>26.989011617772064</c:v>
                </c:pt>
                <c:pt idx="968">
                  <c:v>26.989089126965375</c:v>
                </c:pt>
                <c:pt idx="969">
                  <c:v>26.989166635064496</c:v>
                </c:pt>
                <c:pt idx="970">
                  <c:v>26.989244142069435</c:v>
                </c:pt>
                <c:pt idx="971">
                  <c:v>26.989321647980223</c:v>
                </c:pt>
                <c:pt idx="972">
                  <c:v>26.989399152796842</c:v>
                </c:pt>
                <c:pt idx="973">
                  <c:v>26.989476656519333</c:v>
                </c:pt>
                <c:pt idx="974">
                  <c:v>26.989554159147676</c:v>
                </c:pt>
                <c:pt idx="975">
                  <c:v>26.989631660681887</c:v>
                </c:pt>
                <c:pt idx="976">
                  <c:v>26.989709161122001</c:v>
                </c:pt>
                <c:pt idx="977">
                  <c:v>26.989786660467995</c:v>
                </c:pt>
                <c:pt idx="978">
                  <c:v>26.989864158719914</c:v>
                </c:pt>
                <c:pt idx="979">
                  <c:v>26.989941655877736</c:v>
                </c:pt>
                <c:pt idx="980">
                  <c:v>26.9900191519415</c:v>
                </c:pt>
                <c:pt idx="981">
                  <c:v>26.990096646911187</c:v>
                </c:pt>
                <c:pt idx="982">
                  <c:v>26.990174140786838</c:v>
                </c:pt>
                <c:pt idx="983">
                  <c:v>26.990251633568445</c:v>
                </c:pt>
                <c:pt idx="984">
                  <c:v>26.990329125256014</c:v>
                </c:pt>
                <c:pt idx="985">
                  <c:v>26.990406615849572</c:v>
                </c:pt>
                <c:pt idx="986">
                  <c:v>26.990484105349122</c:v>
                </c:pt>
                <c:pt idx="987">
                  <c:v>26.990561593754673</c:v>
                </c:pt>
                <c:pt idx="988">
                  <c:v>26.990639081066242</c:v>
                </c:pt>
                <c:pt idx="989">
                  <c:v>26.990716567283826</c:v>
                </c:pt>
                <c:pt idx="990">
                  <c:v>26.990794052407434</c:v>
                </c:pt>
                <c:pt idx="991">
                  <c:v>26.990871536437091</c:v>
                </c:pt>
                <c:pt idx="992">
                  <c:v>26.990949019372813</c:v>
                </c:pt>
                <c:pt idx="993">
                  <c:v>26.991026501214598</c:v>
                </c:pt>
                <c:pt idx="994">
                  <c:v>26.991103981962446</c:v>
                </c:pt>
                <c:pt idx="995">
                  <c:v>26.991181461616378</c:v>
                </c:pt>
                <c:pt idx="996">
                  <c:v>26.991258940176415</c:v>
                </c:pt>
                <c:pt idx="997">
                  <c:v>26.991336417642557</c:v>
                </c:pt>
                <c:pt idx="998">
                  <c:v>26.991413894014819</c:v>
                </c:pt>
                <c:pt idx="999">
                  <c:v>26.991491369293215</c:v>
                </c:pt>
                <c:pt idx="1000">
                  <c:v>26.99156884347774</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Calculs!$I$4:$I$1004</c:f>
              <c:numCache>
                <c:formatCode>0.00</c:formatCode>
                <c:ptCount val="1001"/>
                <c:pt idx="0">
                  <c:v>176.71085285003218</c:v>
                </c:pt>
                <c:pt idx="1">
                  <c:v>176.3710228709526</c:v>
                </c:pt>
                <c:pt idx="2">
                  <c:v>176.03217784758229</c:v>
                </c:pt>
                <c:pt idx="3">
                  <c:v>175.694312785036</c:v>
                </c:pt>
                <c:pt idx="4">
                  <c:v>175.35742272236971</c:v>
                </c:pt>
                <c:pt idx="5">
                  <c:v>175.02150273229196</c:v>
                </c:pt>
                <c:pt idx="6">
                  <c:v>174.68654792087816</c:v>
                </c:pt>
                <c:pt idx="7">
                  <c:v>174.35255342728772</c:v>
                </c:pt>
                <c:pt idx="8">
                  <c:v>174.01951442348422</c:v>
                </c:pt>
                <c:pt idx="9">
                  <c:v>173.68742611395822</c:v>
                </c:pt>
                <c:pt idx="10">
                  <c:v>173.35628373545313</c:v>
                </c:pt>
                <c:pt idx="11">
                  <c:v>173.02607936012447</c:v>
                </c:pt>
                <c:pt idx="12">
                  <c:v>172.6968051759265</c:v>
                </c:pt>
                <c:pt idx="13">
                  <c:v>172.36845668204296</c:v>
                </c:pt>
                <c:pt idx="14">
                  <c:v>172.0410294064896</c:v>
                </c:pt>
                <c:pt idx="15">
                  <c:v>171.71451890588179</c:v>
                </c:pt>
                <c:pt idx="16">
                  <c:v>171.3889207652046</c:v>
                </c:pt>
                <c:pt idx="17">
                  <c:v>171.06423059758484</c:v>
                </c:pt>
                <c:pt idx="18">
                  <c:v>170.74044404406567</c:v>
                </c:pt>
                <c:pt idx="19">
                  <c:v>170.41755677338301</c:v>
                </c:pt>
                <c:pt idx="20">
                  <c:v>170.09556448174428</c:v>
                </c:pt>
                <c:pt idx="21">
                  <c:v>169.77446449240023</c:v>
                </c:pt>
                <c:pt idx="22">
                  <c:v>169.45425411511644</c:v>
                </c:pt>
                <c:pt idx="23">
                  <c:v>169.13492904659276</c:v>
                </c:pt>
                <c:pt idx="24">
                  <c:v>168.81648501125389</c:v>
                </c:pt>
                <c:pt idx="25">
                  <c:v>168.49891776102555</c:v>
                </c:pt>
                <c:pt idx="26">
                  <c:v>168.18222307511255</c:v>
                </c:pt>
                <c:pt idx="27">
                  <c:v>167.86639675977921</c:v>
                </c:pt>
                <c:pt idx="28">
                  <c:v>167.55143464813162</c:v>
                </c:pt>
                <c:pt idx="29">
                  <c:v>167.23733259990235</c:v>
                </c:pt>
                <c:pt idx="30">
                  <c:v>166.92408650123701</c:v>
                </c:pt>
                <c:pt idx="31">
                  <c:v>166.61169226448294</c:v>
                </c:pt>
                <c:pt idx="32">
                  <c:v>166.30014582797992</c:v>
                </c:pt>
                <c:pt idx="33">
                  <c:v>165.98944315585294</c:v>
                </c:pt>
                <c:pt idx="34">
                  <c:v>165.67958023780699</c:v>
                </c:pt>
                <c:pt idx="35">
                  <c:v>165.37055308892349</c:v>
                </c:pt>
                <c:pt idx="36">
                  <c:v>165.0623577494593</c:v>
                </c:pt>
                <c:pt idx="37">
                  <c:v>164.75499028464696</c:v>
                </c:pt>
                <c:pt idx="38">
                  <c:v>164.44844678449735</c:v>
                </c:pt>
                <c:pt idx="39">
                  <c:v>164.14272336360398</c:v>
                </c:pt>
                <c:pt idx="40">
                  <c:v>163.83781616094913</c:v>
                </c:pt>
                <c:pt idx="41">
                  <c:v>163.53372133971206</c:v>
                </c:pt>
                <c:pt idx="42">
                  <c:v>163.23043508707869</c:v>
                </c:pt>
                <c:pt idx="43">
                  <c:v>162.92795361405337</c:v>
                </c:pt>
                <c:pt idx="44">
                  <c:v>162.62627315527226</c:v>
                </c:pt>
                <c:pt idx="45">
                  <c:v>162.32538996881868</c:v>
                </c:pt>
                <c:pt idx="46">
                  <c:v>162.02530033603986</c:v>
                </c:pt>
                <c:pt idx="47">
                  <c:v>161.72600056136571</c:v>
                </c:pt>
                <c:pt idx="48">
                  <c:v>161.42748697212923</c:v>
                </c:pt>
                <c:pt idx="49">
                  <c:v>161.12975591838844</c:v>
                </c:pt>
                <c:pt idx="50">
                  <c:v>160.8328037727502</c:v>
                </c:pt>
                <c:pt idx="51">
                  <c:v>160.53662693019552</c:v>
                </c:pt>
                <c:pt idx="52">
                  <c:v>160.24122180790667</c:v>
                </c:pt>
                <c:pt idx="53">
                  <c:v>159.94658484509554</c:v>
                </c:pt>
                <c:pt idx="54">
                  <c:v>159.65271250283411</c:v>
                </c:pt>
                <c:pt idx="55">
                  <c:v>159.35960126388605</c:v>
                </c:pt>
                <c:pt idx="56">
                  <c:v>159.06724763254016</c:v>
                </c:pt>
                <c:pt idx="57">
                  <c:v>158.77564813444519</c:v>
                </c:pt>
                <c:pt idx="58">
                  <c:v>158.48479931644624</c:v>
                </c:pt>
                <c:pt idx="59">
                  <c:v>158.19469774642275</c:v>
                </c:pt>
                <c:pt idx="60">
                  <c:v>157.90534001312778</c:v>
                </c:pt>
                <c:pt idx="61">
                  <c:v>157.61672272602911</c:v>
                </c:pt>
                <c:pt idx="62">
                  <c:v>157.32884251515128</c:v>
                </c:pt>
                <c:pt idx="63">
                  <c:v>157.0416960309197</c:v>
                </c:pt>
                <c:pt idx="64">
                  <c:v>156.75527994400568</c:v>
                </c:pt>
                <c:pt idx="65">
                  <c:v>156.46959094517311</c:v>
                </c:pt>
                <c:pt idx="66">
                  <c:v>156.18462574512654</c:v>
                </c:pt>
                <c:pt idx="67">
                  <c:v>155.90038107436061</c:v>
                </c:pt>
                <c:pt idx="68">
                  <c:v>155.61685368301076</c:v>
                </c:pt>
                <c:pt idx="69">
                  <c:v>155.33404034070551</c:v>
                </c:pt>
                <c:pt idx="70">
                  <c:v>155.0519378364198</c:v>
                </c:pt>
                <c:pt idx="71">
                  <c:v>154.77054297832998</c:v>
                </c:pt>
                <c:pt idx="72">
                  <c:v>154.48985259366981</c:v>
                </c:pt>
                <c:pt idx="73">
                  <c:v>154.20986352858796</c:v>
                </c:pt>
                <c:pt idx="74">
                  <c:v>153.93057264800677</c:v>
                </c:pt>
                <c:pt idx="75">
                  <c:v>153.65197683548217</c:v>
                </c:pt>
                <c:pt idx="76">
                  <c:v>153.37407299306491</c:v>
                </c:pt>
                <c:pt idx="77">
                  <c:v>153.09685804116313</c:v>
                </c:pt>
                <c:pt idx="78">
                  <c:v>152.82032891840615</c:v>
                </c:pt>
                <c:pt idx="79">
                  <c:v>152.54448258150919</c:v>
                </c:pt>
                <c:pt idx="80">
                  <c:v>152.26931600513976</c:v>
                </c:pt>
                <c:pt idx="81">
                  <c:v>151.99482618178499</c:v>
                </c:pt>
                <c:pt idx="82">
                  <c:v>151.72101012162</c:v>
                </c:pt>
                <c:pt idx="83">
                  <c:v>151.44786485237773</c:v>
                </c:pt>
                <c:pt idx="84">
                  <c:v>151.17538741921987</c:v>
                </c:pt>
                <c:pt idx="85">
                  <c:v>150.9035748846087</c:v>
                </c:pt>
                <c:pt idx="86">
                  <c:v>150.63242432818035</c:v>
                </c:pt>
                <c:pt idx="87">
                  <c:v>150.36193284661906</c:v>
                </c:pt>
                <c:pt idx="88">
                  <c:v>150.09209755353245</c:v>
                </c:pt>
                <c:pt idx="89">
                  <c:v>149.8229155793282</c:v>
                </c:pt>
                <c:pt idx="90">
                  <c:v>149.55438407109139</c:v>
                </c:pt>
                <c:pt idx="91">
                  <c:v>149.28650019246328</c:v>
                </c:pt>
                <c:pt idx="92">
                  <c:v>149.01926112352103</c:v>
                </c:pt>
                <c:pt idx="93">
                  <c:v>148.75266406065833</c:v>
                </c:pt>
                <c:pt idx="94">
                  <c:v>148.48670621646733</c:v>
                </c:pt>
                <c:pt idx="95">
                  <c:v>148.22138481962142</c:v>
                </c:pt>
                <c:pt idx="96">
                  <c:v>147.95669711475918</c:v>
                </c:pt>
                <c:pt idx="97">
                  <c:v>147.69264036236908</c:v>
                </c:pt>
                <c:pt idx="98">
                  <c:v>147.42921183867551</c:v>
                </c:pt>
                <c:pt idx="99">
                  <c:v>147.1664088355256</c:v>
                </c:pt>
                <c:pt idx="100">
                  <c:v>146.90422866027717</c:v>
                </c:pt>
                <c:pt idx="101">
                  <c:v>144.28878029488905</c:v>
                </c:pt>
                <c:pt idx="102">
                  <c:v>141.73451957484176</c:v>
                </c:pt>
                <c:pt idx="103">
                  <c:v>139.23886947982899</c:v>
                </c:pt>
                <c:pt idx="104">
                  <c:v>136.79939580491913</c:v>
                </c:pt>
                <c:pt idx="105">
                  <c:v>134.41379737089935</c:v>
                </c:pt>
                <c:pt idx="106">
                  <c:v>132.07989703784659</c:v>
                </c:pt>
                <c:pt idx="107">
                  <c:v>129.79563344618779</c:v>
                </c:pt>
                <c:pt idx="108">
                  <c:v>127.55905341761843</c:v>
                </c:pt>
                <c:pt idx="109">
                  <c:v>125.36830495539454</c:v>
                </c:pt>
                <c:pt idx="110">
                  <c:v>123.22163078981868</c:v>
                </c:pt>
                <c:pt idx="111">
                  <c:v>121.11736242031971</c:v>
                </c:pt>
                <c:pt idx="112">
                  <c:v>119.05391461046815</c:v>
                </c:pt>
                <c:pt idx="113">
                  <c:v>117.02978029665492</c:v>
                </c:pt>
                <c:pt idx="114">
                  <c:v>115.04352587506031</c:v>
                </c:pt>
                <c:pt idx="115">
                  <c:v>113.09378683501239</c:v>
                </c:pt>
                <c:pt idx="116">
                  <c:v>111.17926370993069</c:v>
                </c:pt>
                <c:pt idx="117">
                  <c:v>109.29871831981734</c:v>
                </c:pt>
                <c:pt idx="118">
                  <c:v>107.45097028173406</c:v>
                </c:pt>
                <c:pt idx="119">
                  <c:v>105.63489376692121</c:v>
                </c:pt>
                <c:pt idx="120">
                  <c:v>103.84941448520789</c:v>
                </c:pt>
                <c:pt idx="121">
                  <c:v>102.09350687915202</c:v>
                </c:pt>
                <c:pt idx="122">
                  <c:v>100.36619151196327</c:v>
                </c:pt>
                <c:pt idx="123">
                  <c:v>98.666532634716532</c:v>
                </c:pt>
                <c:pt idx="124">
                  <c:v>96.993635919679022</c:v>
                </c:pt>
                <c:pt idx="125">
                  <c:v>95.346646347765557</c:v>
                </c:pt>
                <c:pt idx="126">
                  <c:v>93.724746239216287</c:v>
                </c:pt>
                <c:pt idx="127">
                  <c:v>92.127153417574547</c:v>
                </c:pt>
                <c:pt idx="128">
                  <c:v>90.553119497936507</c:v>
                </c:pt>
                <c:pt idx="129">
                  <c:v>89.001928291262573</c:v>
                </c:pt>
                <c:pt idx="130">
                  <c:v>87.472894317288549</c:v>
                </c:pt>
                <c:pt idx="131">
                  <c:v>85.965361419262351</c:v>
                </c:pt>
                <c:pt idx="132">
                  <c:v>84.478701474365039</c:v>
                </c:pt>
                <c:pt idx="133">
                  <c:v>83.012313194261012</c:v>
                </c:pt>
                <c:pt idx="134">
                  <c:v>81.565621010765227</c:v>
                </c:pt>
                <c:pt idx="135">
                  <c:v>80.138074042122511</c:v>
                </c:pt>
                <c:pt idx="136">
                  <c:v>78.729145135868492</c:v>
                </c:pt>
                <c:pt idx="137">
                  <c:v>77.33832998468921</c:v>
                </c:pt>
                <c:pt idx="138">
                  <c:v>75.965146312120325</c:v>
                </c:pt>
                <c:pt idx="139">
                  <c:v>74.609133125331255</c:v>
                </c:pt>
                <c:pt idx="140">
                  <c:v>73.26985003262854</c:v>
                </c:pt>
                <c:pt idx="141">
                  <c:v>71.94687662368878</c:v>
                </c:pt>
                <c:pt idx="142">
                  <c:v>70.639811910900065</c:v>
                </c:pt>
                <c:pt idx="143">
                  <c:v>69.348273830551932</c:v>
                </c:pt>
                <c:pt idx="144">
                  <c:v>68.071898802975184</c:v>
                </c:pt>
                <c:pt idx="145">
                  <c:v>66.810341351093612</c:v>
                </c:pt>
                <c:pt idx="146">
                  <c:v>65.563273777215585</c:v>
                </c:pt>
                <c:pt idx="147">
                  <c:v>64.330385898267465</c:v>
                </c:pt>
                <c:pt idx="148">
                  <c:v>63.11138484005555</c:v>
                </c:pt>
                <c:pt idx="149">
                  <c:v>61.905994891543536</c:v>
                </c:pt>
                <c:pt idx="150">
                  <c:v>60.713957420550827</c:v>
                </c:pt>
                <c:pt idx="151">
                  <c:v>59.535030852717966</c:v>
                </c:pt>
                <c:pt idx="152">
                  <c:v>58.368990716052672</c:v>
                </c:pt>
                <c:pt idx="153">
                  <c:v>57.215629753867248</c:v>
                </c:pt>
                <c:pt idx="154">
                  <c:v>56.074758109449633</c:v>
                </c:pt>
                <c:pt idx="155">
                  <c:v>54.946203586380605</c:v>
                </c:pt>
                <c:pt idx="156">
                  <c:v>53.829811989021294</c:v>
                </c:pt>
                <c:pt idx="157">
                  <c:v>52.725447548353294</c:v>
                </c:pt>
                <c:pt idx="158">
                  <c:v>51.632993439060755</c:v>
                </c:pt>
                <c:pt idx="159">
                  <c:v>50.552352394501462</c:v>
                </c:pt>
                <c:pt idx="160">
                  <c:v>49.483447427025318</c:v>
                </c:pt>
                <c:pt idx="161">
                  <c:v>48.426222661960729</c:v>
                </c:pt>
                <c:pt idx="162">
                  <c:v>47.380644294501394</c:v>
                </c:pt>
                <c:pt idx="163">
                  <c:v>46.346701679679292</c:v>
                </c:pt>
                <c:pt idx="164">
                  <c:v>45.324408566595004</c:v>
                </c:pt>
                <c:pt idx="165">
                  <c:v>44.313804489073732</c:v>
                </c:pt>
                <c:pt idx="166">
                  <c:v>43.314956325900425</c:v>
                </c:pt>
                <c:pt idx="167">
                  <c:v>42.327960044719823</c:v>
                </c:pt>
                <c:pt idx="168">
                  <c:v>41.352942644515636</c:v>
                </c:pt>
                <c:pt idx="169">
                  <c:v>40.390064312233115</c:v>
                </c:pt>
                <c:pt idx="170">
                  <c:v>39.43952080948295</c:v>
                </c:pt>
                <c:pt idx="171">
                  <c:v>38.501546105229757</c:v>
                </c:pt>
                <c:pt idx="172">
                  <c:v>37.576415269752886</c:v>
                </c:pt>
                <c:pt idx="173">
                  <c:v>36.664447643745241</c:v>
                </c:pt>
                <c:pt idx="174">
                  <c:v>35.76601029389775</c:v>
                </c:pt>
                <c:pt idx="175">
                  <c:v>34.881521762335112</c:v>
                </c:pt>
                <c:pt idx="176">
                  <c:v>34.011456111360772</c:v>
                </c:pt>
                <c:pt idx="177">
                  <c:v>33.156347256564267</c:v>
                </c:pt>
                <c:pt idx="178">
                  <c:v>32.316793569750864</c:v>
                </c:pt>
                <c:pt idx="179">
                  <c:v>31.493462717546524</c:v>
                </c:pt>
                <c:pt idx="180">
                  <c:v>30.687096680961591</c:v>
                </c:pt>
                <c:pt idx="181">
                  <c:v>29.898516874605054</c:v>
                </c:pt>
                <c:pt idx="182">
                  <c:v>29.128629250513814</c:v>
                </c:pt>
                <c:pt idx="183">
                  <c:v>28.378429229622977</c:v>
                </c:pt>
                <c:pt idx="184">
                  <c:v>27.649006252877314</c:v>
                </c:pt>
                <c:pt idx="185">
                  <c:v>26.941547683440039</c:v>
                </c:pt>
                <c:pt idx="186">
                  <c:v>26.25734172176676</c:v>
                </c:pt>
                <c:pt idx="187">
                  <c:v>25.597778918142023</c:v>
                </c:pt>
                <c:pt idx="188">
                  <c:v>24.964351786191315</c:v>
                </c:pt>
                <c:pt idx="189">
                  <c:v>24.358651942068487</c:v>
                </c:pt>
                <c:pt idx="190">
                  <c:v>23.782364126999081</c:v>
                </c:pt>
                <c:pt idx="191">
                  <c:v>23.237256429044788</c:v>
                </c:pt>
                <c:pt idx="192">
                  <c:v>22.725166020738637</c:v>
                </c:pt>
                <c:pt idx="193">
                  <c:v>22.247979793258832</c:v>
                </c:pt>
                <c:pt idx="194">
                  <c:v>21.807609416882102</c:v>
                </c:pt>
                <c:pt idx="195">
                  <c:v>21.405960610837258</c:v>
                </c:pt>
                <c:pt idx="196">
                  <c:v>21.044896774473898</c:v>
                </c:pt>
                <c:pt idx="197">
                  <c:v>20.726197611898286</c:v>
                </c:pt>
                <c:pt idx="198">
                  <c:v>20.451513947893432</c:v>
                </c:pt>
                <c:pt idx="199">
                  <c:v>20.222320531284065</c:v>
                </c:pt>
                <c:pt idx="200">
                  <c:v>20.039869173948706</c:v>
                </c:pt>
                <c:pt idx="201">
                  <c:v>19.905144982513182</c:v>
                </c:pt>
                <c:pt idx="202">
                  <c:v>19.818828607541395</c:v>
                </c:pt>
                <c:pt idx="203">
                  <c:v>19.781267286390175</c:v>
                </c:pt>
                <c:pt idx="204">
                  <c:v>19.792456961860335</c:v>
                </c:pt>
                <c:pt idx="205">
                  <c:v>19.852036953161882</c:v>
                </c:pt>
                <c:pt idx="206">
                  <c:v>19.959297636364361</c:v>
                </c:pt>
                <c:pt idx="207">
                  <c:v>20.113200503448677</c:v>
                </c:pt>
                <c:pt idx="208">
                  <c:v>20.312408973104507</c:v>
                </c:pt>
                <c:pt idx="209">
                  <c:v>20.555327562595281</c:v>
                </c:pt>
                <c:pt idx="210">
                  <c:v>20.84014658777172</c:v>
                </c:pt>
                <c:pt idx="211">
                  <c:v>21.164889461983126</c:v>
                </c:pt>
                <c:pt idx="212">
                  <c:v>21.527459877103961</c:v>
                </c:pt>
                <c:pt idx="213">
                  <c:v>21.925686590567352</c:v>
                </c:pt>
                <c:pt idx="214">
                  <c:v>22.357364111555484</c:v>
                </c:pt>
                <c:pt idx="215">
                  <c:v>22.82028818160062</c:v>
                </c:pt>
                <c:pt idx="216">
                  <c:v>23.312285503869777</c:v>
                </c:pt>
                <c:pt idx="217">
                  <c:v>23.831237642369011</c:v>
                </c:pt>
                <c:pt idx="218">
                  <c:v>24.375099364766612</c:v>
                </c:pt>
                <c:pt idx="219">
                  <c:v>24.941911939343793</c:v>
                </c:pt>
                <c:pt idx="220">
                  <c:v>25.529812030714897</c:v>
                </c:pt>
                <c:pt idx="221">
                  <c:v>26.137036890655835</c:v>
                </c:pt>
                <c:pt idx="222">
                  <c:v>26.761926531762178</c:v>
                </c:pt>
                <c:pt idx="223">
                  <c:v>27.402923523206649</c:v>
                </c:pt>
                <c:pt idx="224">
                  <c:v>28.058570976575286</c:v>
                </c:pt>
                <c:pt idx="225">
                  <c:v>28.72750920854681</c:v>
                </c:pt>
                <c:pt idx="226">
                  <c:v>29.408471485074912</c:v>
                </c:pt>
                <c:pt idx="227">
                  <c:v>30.100279174496578</c:v>
                </c:pt>
                <c:pt idx="228">
                  <c:v>30.801836567843559</c:v>
                </c:pt>
                <c:pt idx="229">
                  <c:v>31.512125564981098</c:v>
                </c:pt>
                <c:pt idx="230">
                  <c:v>32.230200375224776</c:v>
                </c:pt>
                <c:pt idx="231">
                  <c:v>32.955182340236952</c:v>
                </c:pt>
                <c:pt idx="232">
                  <c:v>33.686254954323694</c:v>
                </c:pt>
                <c:pt idx="233">
                  <c:v>34.422659131621025</c:v>
                </c:pt>
                <c:pt idx="234">
                  <c:v>35.16368874993951</c:v>
                </c:pt>
                <c:pt idx="235">
                  <c:v>35.908686486164491</c:v>
                </c:pt>
                <c:pt idx="236">
                  <c:v>36.657039947138244</c:v>
                </c:pt>
                <c:pt idx="237">
                  <c:v>37.408178092064603</c:v>
                </c:pt>
                <c:pt idx="238">
                  <c:v>38.161567936994715</c:v>
                </c:pt>
                <c:pt idx="239">
                  <c:v>38.916711528316384</c:v>
                </c:pt>
                <c:pt idx="240">
                  <c:v>39.673143169927222</c:v>
                </c:pt>
                <c:pt idx="241">
                  <c:v>40.430426887568174</c:v>
                </c:pt>
                <c:pt idx="242">
                  <c:v>41.188154113346776</c:v>
                </c:pt>
                <c:pt idx="243">
                  <c:v>41.94594157357362</c:v>
                </c:pt>
                <c:pt idx="244">
                  <c:v>42.703429363503453</c:v>
                </c:pt>
                <c:pt idx="245">
                  <c:v>43.460279193289331</c:v>
                </c:pt>
                <c:pt idx="246">
                  <c:v>44.216172790330397</c:v>
                </c:pt>
                <c:pt idx="247">
                  <c:v>44.970810444151191</c:v>
                </c:pt>
                <c:pt idx="248">
                  <c:v>45.723909680944104</c:v>
                </c:pt>
                <c:pt idx="249">
                  <c:v>46.475204055899745</c:v>
                </c:pt>
                <c:pt idx="250">
                  <c:v>47.224442052419114</c:v>
                </c:pt>
                <c:pt idx="251">
                  <c:v>47.971386078229621</c:v>
                </c:pt>
                <c:pt idx="252">
                  <c:v>48.715811549304298</c:v>
                </c:pt>
                <c:pt idx="253">
                  <c:v>49.45750605330398</c:v>
                </c:pt>
                <c:pt idx="254">
                  <c:v>50.196268585023887</c:v>
                </c:pt>
                <c:pt idx="255">
                  <c:v>50.93190884702792</c:v>
                </c:pt>
                <c:pt idx="256">
                  <c:v>51.664246609298097</c:v>
                </c:pt>
                <c:pt idx="257">
                  <c:v>52.393111122315425</c:v>
                </c:pt>
                <c:pt idx="258">
                  <c:v>53.118340578523764</c:v>
                </c:pt>
                <c:pt idx="259">
                  <c:v>53.839781617616104</c:v>
                </c:pt>
                <c:pt idx="260">
                  <c:v>54.557288871523092</c:v>
                </c:pt>
                <c:pt idx="261">
                  <c:v>55.270724545383871</c:v>
                </c:pt>
                <c:pt idx="262">
                  <c:v>55.979958031139873</c:v>
                </c:pt>
                <c:pt idx="263">
                  <c:v>56.684865550718435</c:v>
                </c:pt>
                <c:pt idx="264">
                  <c:v>57.385329826067078</c:v>
                </c:pt>
                <c:pt idx="265">
                  <c:v>58.081239773564796</c:v>
                </c:pt>
                <c:pt idx="266">
                  <c:v>58.772490220575627</c:v>
                </c:pt>
                <c:pt idx="267">
                  <c:v>59.458981642125373</c:v>
                </c:pt>
                <c:pt idx="268">
                  <c:v>60.14061991587657</c:v>
                </c:pt>
                <c:pt idx="269">
                  <c:v>60.817316093751828</c:v>
                </c:pt>
                <c:pt idx="270">
                  <c:v>61.48898618871354</c:v>
                </c:pt>
                <c:pt idx="271">
                  <c:v>62.155550975350053</c:v>
                </c:pt>
                <c:pt idx="272">
                  <c:v>62.816935803046718</c:v>
                </c:pt>
                <c:pt idx="273">
                  <c:v>63.473070420636063</c:v>
                </c:pt>
                <c:pt idx="274">
                  <c:v>64.123888811525518</c:v>
                </c:pt>
                <c:pt idx="275">
                  <c:v>64.769329038395455</c:v>
                </c:pt>
                <c:pt idx="276">
                  <c:v>65.409333096645625</c:v>
                </c:pt>
                <c:pt idx="277">
                  <c:v>66.043846775844514</c:v>
                </c:pt>
                <c:pt idx="278">
                  <c:v>66.672819528506139</c:v>
                </c:pt>
                <c:pt idx="279">
                  <c:v>67.296204345581259</c:v>
                </c:pt>
                <c:pt idx="280">
                  <c:v>67.913957638107107</c:v>
                </c:pt>
                <c:pt idx="281">
                  <c:v>68.526039124511215</c:v>
                </c:pt>
                <c:pt idx="282">
                  <c:v>69.132411723111176</c:v>
                </c:pt>
                <c:pt idx="283">
                  <c:v>69.733041449394818</c:v>
                </c:pt>
                <c:pt idx="284">
                  <c:v>70.327897317703503</c:v>
                </c:pt>
                <c:pt idx="285">
                  <c:v>70.916951246975515</c:v>
                </c:pt>
                <c:pt idx="286">
                  <c:v>71.50017797023861</c:v>
                </c:pt>
                <c:pt idx="287">
                  <c:v>72.077554947568927</c:v>
                </c:pt>
                <c:pt idx="288">
                  <c:v>72.649062282259507</c:v>
                </c:pt>
                <c:pt idx="289">
                  <c:v>73.214682639965261</c:v>
                </c:pt>
                <c:pt idx="290">
                  <c:v>73.774401170612649</c:v>
                </c:pt>
                <c:pt idx="291">
                  <c:v>74.328205432881518</c:v>
                </c:pt>
                <c:pt idx="292">
                  <c:v>74.876085321084531</c:v>
                </c:pt>
                <c:pt idx="293">
                  <c:v>75.418032994285454</c:v>
                </c:pt>
                <c:pt idx="294">
                  <c:v>75.954042807512209</c:v>
                </c:pt>
                <c:pt idx="295">
                  <c:v>76.484111244933885</c:v>
                </c:pt>
                <c:pt idx="296">
                  <c:v>77.008236854882853</c:v>
                </c:pt>
                <c:pt idx="297">
                  <c:v>77.526420186614317</c:v>
                </c:pt>
                <c:pt idx="298">
                  <c:v>78.03866372870533</c:v>
                </c:pt>
                <c:pt idx="299">
                  <c:v>78.544971849004497</c:v>
                </c:pt>
                <c:pt idx="300">
                  <c:v>79.04535073605183</c:v>
                </c:pt>
                <c:pt idx="301">
                  <c:v>79.539808341895665</c:v>
                </c:pt>
                <c:pt idx="302">
                  <c:v>80.028354326240247</c:v>
                </c:pt>
                <c:pt idx="303">
                  <c:v>80.511000001864062</c:v>
                </c:pt>
                <c:pt idx="304">
                  <c:v>80.987758281254003</c:v>
                </c:pt>
                <c:pt idx="305">
                  <c:v>81.458643624406349</c:v>
                </c:pt>
                <c:pt idx="306">
                  <c:v>81.92367198774933</c:v>
                </c:pt>
                <c:pt idx="307">
                  <c:v>82.382860774146721</c:v>
                </c:pt>
                <c:pt idx="308">
                  <c:v>82.836228783945558</c:v>
                </c:pt>
                <c:pt idx="309">
                  <c:v>83.283796167034268</c:v>
                </c:pt>
                <c:pt idx="310">
                  <c:v>83.725584375881084</c:v>
                </c:pt>
                <c:pt idx="311">
                  <c:v>84.161616119524695</c:v>
                </c:pt>
                <c:pt idx="312">
                  <c:v>84.591915318492255</c:v>
                </c:pt>
                <c:pt idx="313">
                  <c:v>85.016507060621649</c:v>
                </c:pt>
                <c:pt idx="314">
                  <c:v>85.435417557767209</c:v>
                </c:pt>
                <c:pt idx="315">
                  <c:v>85.84867410336976</c:v>
                </c:pt>
                <c:pt idx="316">
                  <c:v>86.256305030873506</c:v>
                </c:pt>
                <c:pt idx="317">
                  <c:v>86.658339672973838</c:v>
                </c:pt>
                <c:pt idx="318">
                  <c:v>87.054808321681193</c:v>
                </c:pt>
                <c:pt idx="319">
                  <c:v>87.445742189187456</c:v>
                </c:pt>
                <c:pt idx="320">
                  <c:v>87.831173369522361</c:v>
                </c:pt>
                <c:pt idx="321">
                  <c:v>88.211134800988205</c:v>
                </c:pt>
                <c:pt idx="322">
                  <c:v>88.585660229361878</c:v>
                </c:pt>
                <c:pt idx="323">
                  <c:v>88.954784171854214</c:v>
                </c:pt>
                <c:pt idx="324">
                  <c:v>89.318541881816813</c:v>
                </c:pt>
                <c:pt idx="325">
                  <c:v>89.676969314187517</c:v>
                </c:pt>
                <c:pt idx="326">
                  <c:v>90.030103091665652</c:v>
                </c:pt>
                <c:pt idx="327">
                  <c:v>90.377980471608879</c:v>
                </c:pt>
                <c:pt idx="328">
                  <c:v>90.720639313643844</c:v>
                </c:pt>
                <c:pt idx="329">
                  <c:v>91.058118047982575</c:v>
                </c:pt>
                <c:pt idx="330">
                  <c:v>91.390455644437665</c:v>
                </c:pt>
                <c:pt idx="331">
                  <c:v>91.717691582128566</c:v>
                </c:pt>
                <c:pt idx="332">
                  <c:v>92.039865819871949</c:v>
                </c:pt>
                <c:pt idx="333">
                  <c:v>92.357018767249144</c:v>
                </c:pt>
                <c:pt idx="334">
                  <c:v>92.669191256343836</c:v>
                </c:pt>
                <c:pt idx="335">
                  <c:v>92.976424514142579</c:v>
                </c:pt>
                <c:pt idx="336">
                  <c:v>93.278760135591924</c:v>
                </c:pt>
                <c:pt idx="337">
                  <c:v>93.576240057304688</c:v>
                </c:pt>
                <c:pt idx="338">
                  <c:v>93.868906531908848</c:v>
                </c:pt>
                <c:pt idx="339">
                  <c:v>94.156802103031907</c:v>
                </c:pt>
                <c:pt idx="340">
                  <c:v>94.439969580913754</c:v>
                </c:pt>
                <c:pt idx="341">
                  <c:v>94.718452018641273</c:v>
                </c:pt>
                <c:pt idx="342">
                  <c:v>94.992292688997225</c:v>
                </c:pt>
                <c:pt idx="343">
                  <c:v>95.261535061916561</c:v>
                </c:pt>
                <c:pt idx="344">
                  <c:v>95.52622278254286</c:v>
                </c:pt>
                <c:pt idx="345">
                  <c:v>95.786399649877552</c:v>
                </c:pt>
                <c:pt idx="346">
                  <c:v>96.042109596014612</c:v>
                </c:pt>
                <c:pt idx="347">
                  <c:v>96.29339666595331</c:v>
                </c:pt>
                <c:pt idx="348">
                  <c:v>96.540304997981337</c:v>
                </c:pt>
                <c:pt idx="349">
                  <c:v>96.782878804621149</c:v>
                </c:pt>
                <c:pt idx="350">
                  <c:v>97.021162354131121</c:v>
                </c:pt>
                <c:pt idx="351">
                  <c:v>97.255199952554548</c:v>
                </c:pt>
                <c:pt idx="352">
                  <c:v>97.485035926308157</c:v>
                </c:pt>
                <c:pt idx="353">
                  <c:v>97.710714605302371</c:v>
                </c:pt>
                <c:pt idx="354">
                  <c:v>97.932280306585611</c:v>
                </c:pt>
                <c:pt idx="355">
                  <c:v>98.149777318504178</c:v>
                </c:pt>
                <c:pt idx="356">
                  <c:v>98.363249885370081</c:v>
                </c:pt>
                <c:pt idx="357">
                  <c:v>98.572742192628482</c:v>
                </c:pt>
                <c:pt idx="358">
                  <c:v>98.778298352516671</c:v>
                </c:pt>
                <c:pt idx="359">
                  <c:v>98.979962390206296</c:v>
                </c:pt>
                <c:pt idx="360">
                  <c:v>99.177778230420728</c:v>
                </c:pt>
                <c:pt idx="361">
                  <c:v>99.371789684519229</c:v>
                </c:pt>
                <c:pt idx="362">
                  <c:v>99.562040438039631</c:v>
                </c:pt>
                <c:pt idx="363">
                  <c:v>99.748574038691387</c:v>
                </c:pt>
                <c:pt idx="364">
                  <c:v>99.931433884790422</c:v>
                </c:pt>
                <c:pt idx="365">
                  <c:v>100.11066321412763</c:v>
                </c:pt>
                <c:pt idx="366">
                  <c:v>100.28630509326284</c:v>
                </c:pt>
                <c:pt idx="367">
                  <c:v>100.45840240723558</c:v>
                </c:pt>
                <c:pt idx="368">
                  <c:v>100.62699784968477</c:v>
                </c:pt>
                <c:pt idx="369">
                  <c:v>100.79213391336869</c:v>
                </c:pt>
                <c:pt idx="370">
                  <c:v>100.95385288107721</c:v>
                </c:pt>
                <c:pt idx="371">
                  <c:v>101.11219681692802</c:v>
                </c:pt>
                <c:pt idx="372">
                  <c:v>101.26720755803861</c:v>
                </c:pt>
                <c:pt idx="373">
                  <c:v>101.41892670656576</c:v>
                </c:pt>
                <c:pt idx="374">
                  <c:v>101.56739562210484</c:v>
                </c:pt>
                <c:pt idx="375">
                  <c:v>101.71265541444022</c:v>
                </c:pt>
                <c:pt idx="376">
                  <c:v>101.85474693663926</c:v>
                </c:pt>
                <c:pt idx="377">
                  <c:v>101.99371077848194</c:v>
                </c:pt>
                <c:pt idx="378">
                  <c:v>102.1295872602178</c:v>
                </c:pt>
                <c:pt idx="379">
                  <c:v>102.2624164266429</c:v>
                </c:pt>
                <c:pt idx="380">
                  <c:v>102.39223804148862</c:v>
                </c:pt>
                <c:pt idx="381">
                  <c:v>102.51909158211488</c:v>
                </c:pt>
                <c:pt idx="382">
                  <c:v>102.64301623450005</c:v>
                </c:pt>
                <c:pt idx="383">
                  <c:v>102.76405088852002</c:v>
                </c:pt>
                <c:pt idx="384">
                  <c:v>102.88223413350904</c:v>
                </c:pt>
                <c:pt idx="385">
                  <c:v>102.9976042540949</c:v>
                </c:pt>
                <c:pt idx="386">
                  <c:v>103.11019922630116</c:v>
                </c:pt>
                <c:pt idx="387">
                  <c:v>103.22005671390946</c:v>
                </c:pt>
                <c:pt idx="388">
                  <c:v>103.32721406507437</c:v>
                </c:pt>
                <c:pt idx="389">
                  <c:v>103.43170830918432</c:v>
                </c:pt>
                <c:pt idx="390">
                  <c:v>103.53357615396112</c:v>
                </c:pt>
                <c:pt idx="391">
                  <c:v>103.632853982792</c:v>
                </c:pt>
                <c:pt idx="392">
                  <c:v>103.63295068469213</c:v>
                </c:pt>
                <c:pt idx="393">
                  <c:v>103.63304738407848</c:v>
                </c:pt>
                <c:pt idx="394">
                  <c:v>103.63314408095106</c:v>
                </c:pt>
                <c:pt idx="395">
                  <c:v>103.63324077530991</c:v>
                </c:pt>
                <c:pt idx="396">
                  <c:v>103.63333746715509</c:v>
                </c:pt>
                <c:pt idx="397">
                  <c:v>103.63343415648662</c:v>
                </c:pt>
                <c:pt idx="398">
                  <c:v>103.63353084330454</c:v>
                </c:pt>
                <c:pt idx="399">
                  <c:v>103.63362752760887</c:v>
                </c:pt>
                <c:pt idx="400">
                  <c:v>103.63372420939966</c:v>
                </c:pt>
                <c:pt idx="401">
                  <c:v>103.63382088867694</c:v>
                </c:pt>
                <c:pt idx="402">
                  <c:v>103.63391756544074</c:v>
                </c:pt>
                <c:pt idx="403">
                  <c:v>103.63401423969111</c:v>
                </c:pt>
                <c:pt idx="404">
                  <c:v>103.63411091142807</c:v>
                </c:pt>
                <c:pt idx="405">
                  <c:v>103.63420758065168</c:v>
                </c:pt>
                <c:pt idx="406">
                  <c:v>103.63430424736194</c:v>
                </c:pt>
                <c:pt idx="407">
                  <c:v>103.6344009115589</c:v>
                </c:pt>
                <c:pt idx="408">
                  <c:v>103.63449757324261</c:v>
                </c:pt>
                <c:pt idx="409">
                  <c:v>103.63459423241308</c:v>
                </c:pt>
                <c:pt idx="410">
                  <c:v>103.63469088907037</c:v>
                </c:pt>
                <c:pt idx="411">
                  <c:v>103.63478754321449</c:v>
                </c:pt>
                <c:pt idx="412">
                  <c:v>103.63488419484551</c:v>
                </c:pt>
                <c:pt idx="413">
                  <c:v>103.63498084396343</c:v>
                </c:pt>
                <c:pt idx="414">
                  <c:v>103.63507749056831</c:v>
                </c:pt>
                <c:pt idx="415">
                  <c:v>103.63517413466015</c:v>
                </c:pt>
                <c:pt idx="416">
                  <c:v>103.63527077623901</c:v>
                </c:pt>
                <c:pt idx="417">
                  <c:v>103.63536741530494</c:v>
                </c:pt>
                <c:pt idx="418">
                  <c:v>103.63546405185795</c:v>
                </c:pt>
                <c:pt idx="419">
                  <c:v>103.63556068589808</c:v>
                </c:pt>
                <c:pt idx="420">
                  <c:v>103.6356573174254</c:v>
                </c:pt>
                <c:pt idx="421">
                  <c:v>103.63575394643988</c:v>
                </c:pt>
                <c:pt idx="422">
                  <c:v>103.63585057294159</c:v>
                </c:pt>
                <c:pt idx="423">
                  <c:v>103.63594719693059</c:v>
                </c:pt>
                <c:pt idx="424">
                  <c:v>103.63604381840686</c:v>
                </c:pt>
                <c:pt idx="425">
                  <c:v>103.63614043737047</c:v>
                </c:pt>
                <c:pt idx="426">
                  <c:v>103.63623705382147</c:v>
                </c:pt>
                <c:pt idx="427">
                  <c:v>103.63633366775986</c:v>
                </c:pt>
                <c:pt idx="428">
                  <c:v>103.6364302791857</c:v>
                </c:pt>
                <c:pt idx="429">
                  <c:v>103.63652688809898</c:v>
                </c:pt>
                <c:pt idx="430">
                  <c:v>103.63662349449982</c:v>
                </c:pt>
                <c:pt idx="431">
                  <c:v>103.63672009838818</c:v>
                </c:pt>
                <c:pt idx="432">
                  <c:v>103.63681669976411</c:v>
                </c:pt>
                <c:pt idx="433">
                  <c:v>103.63691329862768</c:v>
                </c:pt>
                <c:pt idx="434">
                  <c:v>103.63700989497887</c:v>
                </c:pt>
                <c:pt idx="435">
                  <c:v>103.63710648881778</c:v>
                </c:pt>
                <c:pt idx="436">
                  <c:v>103.63720308014439</c:v>
                </c:pt>
                <c:pt idx="437">
                  <c:v>103.63729966895876</c:v>
                </c:pt>
                <c:pt idx="438">
                  <c:v>103.63739625526092</c:v>
                </c:pt>
                <c:pt idx="439">
                  <c:v>103.63749283905091</c:v>
                </c:pt>
                <c:pt idx="440">
                  <c:v>103.63758942032877</c:v>
                </c:pt>
                <c:pt idx="441">
                  <c:v>103.63768599909451</c:v>
                </c:pt>
                <c:pt idx="442">
                  <c:v>103.6377825753482</c:v>
                </c:pt>
                <c:pt idx="443">
                  <c:v>103.63787914908985</c:v>
                </c:pt>
                <c:pt idx="444">
                  <c:v>103.63797572031949</c:v>
                </c:pt>
                <c:pt idx="445">
                  <c:v>103.63807228903718</c:v>
                </c:pt>
                <c:pt idx="446">
                  <c:v>103.63816885524294</c:v>
                </c:pt>
                <c:pt idx="447">
                  <c:v>103.6382654189368</c:v>
                </c:pt>
                <c:pt idx="448">
                  <c:v>103.6383619801188</c:v>
                </c:pt>
                <c:pt idx="449">
                  <c:v>103.63845853878898</c:v>
                </c:pt>
                <c:pt idx="450">
                  <c:v>103.63855509494738</c:v>
                </c:pt>
                <c:pt idx="451">
                  <c:v>103.63865164859402</c:v>
                </c:pt>
                <c:pt idx="452">
                  <c:v>103.63874819972895</c:v>
                </c:pt>
                <c:pt idx="453">
                  <c:v>103.63884474835218</c:v>
                </c:pt>
                <c:pt idx="454">
                  <c:v>103.63894129446379</c:v>
                </c:pt>
                <c:pt idx="455">
                  <c:v>103.63903783806379</c:v>
                </c:pt>
                <c:pt idx="456">
                  <c:v>103.63913437915218</c:v>
                </c:pt>
                <c:pt idx="457">
                  <c:v>103.63923091772905</c:v>
                </c:pt>
                <c:pt idx="458">
                  <c:v>103.63932745379441</c:v>
                </c:pt>
                <c:pt idx="459">
                  <c:v>103.63942398734831</c:v>
                </c:pt>
                <c:pt idx="460">
                  <c:v>103.63952051839075</c:v>
                </c:pt>
                <c:pt idx="461">
                  <c:v>103.63961704692183</c:v>
                </c:pt>
                <c:pt idx="462">
                  <c:v>103.6397135729415</c:v>
                </c:pt>
                <c:pt idx="463">
                  <c:v>103.63981009644986</c:v>
                </c:pt>
                <c:pt idx="464">
                  <c:v>103.63990661744691</c:v>
                </c:pt>
                <c:pt idx="465">
                  <c:v>103.64000313593272</c:v>
                </c:pt>
                <c:pt idx="466">
                  <c:v>103.64009965190729</c:v>
                </c:pt>
                <c:pt idx="467">
                  <c:v>103.64019616537068</c:v>
                </c:pt>
                <c:pt idx="468">
                  <c:v>103.64029267632291</c:v>
                </c:pt>
                <c:pt idx="469">
                  <c:v>103.64038918476403</c:v>
                </c:pt>
                <c:pt idx="470">
                  <c:v>103.64048569069406</c:v>
                </c:pt>
                <c:pt idx="471">
                  <c:v>103.64058219411304</c:v>
                </c:pt>
                <c:pt idx="472">
                  <c:v>103.64067869502099</c:v>
                </c:pt>
                <c:pt idx="473">
                  <c:v>103.64077519341798</c:v>
                </c:pt>
                <c:pt idx="474">
                  <c:v>103.64087168930403</c:v>
                </c:pt>
                <c:pt idx="475">
                  <c:v>103.64096818267916</c:v>
                </c:pt>
                <c:pt idx="476">
                  <c:v>103.64106467354341</c:v>
                </c:pt>
                <c:pt idx="477">
                  <c:v>103.64116116189682</c:v>
                </c:pt>
                <c:pt idx="478">
                  <c:v>103.64125764773942</c:v>
                </c:pt>
                <c:pt idx="479">
                  <c:v>103.64135413107127</c:v>
                </c:pt>
                <c:pt idx="480">
                  <c:v>103.64145061189237</c:v>
                </c:pt>
                <c:pt idx="481">
                  <c:v>103.64154709020278</c:v>
                </c:pt>
                <c:pt idx="482">
                  <c:v>103.64164356600253</c:v>
                </c:pt>
                <c:pt idx="483">
                  <c:v>103.64174003929165</c:v>
                </c:pt>
                <c:pt idx="484">
                  <c:v>103.64183651007019</c:v>
                </c:pt>
                <c:pt idx="485">
                  <c:v>103.64193297833816</c:v>
                </c:pt>
                <c:pt idx="486">
                  <c:v>103.6420294440956</c:v>
                </c:pt>
                <c:pt idx="487">
                  <c:v>103.64212590734256</c:v>
                </c:pt>
                <c:pt idx="488">
                  <c:v>103.64222236807906</c:v>
                </c:pt>
                <c:pt idx="489">
                  <c:v>103.64231882630516</c:v>
                </c:pt>
                <c:pt idx="490">
                  <c:v>103.64241528202085</c:v>
                </c:pt>
                <c:pt idx="491">
                  <c:v>103.64251173522621</c:v>
                </c:pt>
                <c:pt idx="492">
                  <c:v>103.64260818592123</c:v>
                </c:pt>
                <c:pt idx="493">
                  <c:v>103.64270463410601</c:v>
                </c:pt>
                <c:pt idx="494">
                  <c:v>103.64280107978054</c:v>
                </c:pt>
                <c:pt idx="495">
                  <c:v>103.64289752294485</c:v>
                </c:pt>
                <c:pt idx="496">
                  <c:v>103.64299396359901</c:v>
                </c:pt>
                <c:pt idx="497">
                  <c:v>103.64309040174301</c:v>
                </c:pt>
                <c:pt idx="498">
                  <c:v>103.64318683737693</c:v>
                </c:pt>
                <c:pt idx="499">
                  <c:v>103.64328327050076</c:v>
                </c:pt>
                <c:pt idx="500">
                  <c:v>103.64337970111457</c:v>
                </c:pt>
                <c:pt idx="501">
                  <c:v>103.64347612921839</c:v>
                </c:pt>
                <c:pt idx="502">
                  <c:v>103.64357255481224</c:v>
                </c:pt>
                <c:pt idx="503">
                  <c:v>103.64366897789616</c:v>
                </c:pt>
                <c:pt idx="504">
                  <c:v>103.64376539847019</c:v>
                </c:pt>
                <c:pt idx="505">
                  <c:v>103.64386181653437</c:v>
                </c:pt>
                <c:pt idx="506">
                  <c:v>103.64395823208874</c:v>
                </c:pt>
                <c:pt idx="507">
                  <c:v>103.64405464513331</c:v>
                </c:pt>
                <c:pt idx="508">
                  <c:v>103.64415105566812</c:v>
                </c:pt>
                <c:pt idx="509">
                  <c:v>103.64424746369322</c:v>
                </c:pt>
                <c:pt idx="510">
                  <c:v>103.64434386920865</c:v>
                </c:pt>
                <c:pt idx="511">
                  <c:v>103.64444027221444</c:v>
                </c:pt>
                <c:pt idx="512">
                  <c:v>103.64453667271061</c:v>
                </c:pt>
                <c:pt idx="513">
                  <c:v>103.64463307069721</c:v>
                </c:pt>
                <c:pt idx="514">
                  <c:v>103.64472946617425</c:v>
                </c:pt>
                <c:pt idx="515">
                  <c:v>103.64482585914182</c:v>
                </c:pt>
                <c:pt idx="516">
                  <c:v>103.64492224959989</c:v>
                </c:pt>
                <c:pt idx="517">
                  <c:v>103.64501863754853</c:v>
                </c:pt>
                <c:pt idx="518">
                  <c:v>103.64511502298777</c:v>
                </c:pt>
                <c:pt idx="519">
                  <c:v>103.64521140591765</c:v>
                </c:pt>
                <c:pt idx="520">
                  <c:v>103.64530778633819</c:v>
                </c:pt>
                <c:pt idx="521">
                  <c:v>103.64540416424946</c:v>
                </c:pt>
                <c:pt idx="522">
                  <c:v>103.64550053965144</c:v>
                </c:pt>
                <c:pt idx="523">
                  <c:v>103.64559691254422</c:v>
                </c:pt>
                <c:pt idx="524">
                  <c:v>103.64569328292781</c:v>
                </c:pt>
                <c:pt idx="525">
                  <c:v>103.64578965080224</c:v>
                </c:pt>
                <c:pt idx="526">
                  <c:v>103.64588601616754</c:v>
                </c:pt>
                <c:pt idx="527">
                  <c:v>103.64598237902378</c:v>
                </c:pt>
                <c:pt idx="528">
                  <c:v>103.64607873937094</c:v>
                </c:pt>
                <c:pt idx="529">
                  <c:v>103.64617509720911</c:v>
                </c:pt>
                <c:pt idx="530">
                  <c:v>103.64627145253829</c:v>
                </c:pt>
                <c:pt idx="531">
                  <c:v>103.64636780535852</c:v>
                </c:pt>
                <c:pt idx="532">
                  <c:v>103.64646415566985</c:v>
                </c:pt>
                <c:pt idx="533">
                  <c:v>103.64656050347232</c:v>
                </c:pt>
                <c:pt idx="534">
                  <c:v>103.64665684876596</c:v>
                </c:pt>
                <c:pt idx="535">
                  <c:v>103.64675319155077</c:v>
                </c:pt>
                <c:pt idx="536">
                  <c:v>103.64684953182683</c:v>
                </c:pt>
                <c:pt idx="537">
                  <c:v>103.64694586959413</c:v>
                </c:pt>
                <c:pt idx="538">
                  <c:v>103.64704220485277</c:v>
                </c:pt>
                <c:pt idx="539">
                  <c:v>103.64713853760271</c:v>
                </c:pt>
                <c:pt idx="540">
                  <c:v>103.64723486784403</c:v>
                </c:pt>
                <c:pt idx="541">
                  <c:v>103.64733119557678</c:v>
                </c:pt>
                <c:pt idx="542">
                  <c:v>103.64742752080096</c:v>
                </c:pt>
                <c:pt idx="543">
                  <c:v>103.64752384351662</c:v>
                </c:pt>
                <c:pt idx="544">
                  <c:v>103.64762016372379</c:v>
                </c:pt>
                <c:pt idx="545">
                  <c:v>103.64771648142251</c:v>
                </c:pt>
                <c:pt idx="546">
                  <c:v>103.64781279661281</c:v>
                </c:pt>
                <c:pt idx="547">
                  <c:v>103.64790910929473</c:v>
                </c:pt>
                <c:pt idx="548">
                  <c:v>103.6480054194683</c:v>
                </c:pt>
                <c:pt idx="549">
                  <c:v>103.64810172713356</c:v>
                </c:pt>
                <c:pt idx="550">
                  <c:v>103.64819803229055</c:v>
                </c:pt>
                <c:pt idx="551">
                  <c:v>103.64829433493929</c:v>
                </c:pt>
                <c:pt idx="552">
                  <c:v>103.64839063507983</c:v>
                </c:pt>
                <c:pt idx="553">
                  <c:v>103.6484869327122</c:v>
                </c:pt>
                <c:pt idx="554">
                  <c:v>103.64858322783644</c:v>
                </c:pt>
                <c:pt idx="555">
                  <c:v>103.64867952045256</c:v>
                </c:pt>
                <c:pt idx="556">
                  <c:v>103.64877581056064</c:v>
                </c:pt>
                <c:pt idx="557">
                  <c:v>103.64887209816065</c:v>
                </c:pt>
                <c:pt idx="558">
                  <c:v>103.64896838325269</c:v>
                </c:pt>
                <c:pt idx="559">
                  <c:v>103.64906466583678</c:v>
                </c:pt>
                <c:pt idx="560">
                  <c:v>103.64916094591291</c:v>
                </c:pt>
                <c:pt idx="561">
                  <c:v>103.64925722348117</c:v>
                </c:pt>
                <c:pt idx="562">
                  <c:v>103.64935349854159</c:v>
                </c:pt>
                <c:pt idx="563">
                  <c:v>103.64944977109417</c:v>
                </c:pt>
                <c:pt idx="564">
                  <c:v>103.64954604113896</c:v>
                </c:pt>
                <c:pt idx="565">
                  <c:v>103.64964230867601</c:v>
                </c:pt>
                <c:pt idx="566">
                  <c:v>103.64973857370535</c:v>
                </c:pt>
                <c:pt idx="567">
                  <c:v>103.64983483622699</c:v>
                </c:pt>
                <c:pt idx="568">
                  <c:v>103.649931096241</c:v>
                </c:pt>
                <c:pt idx="569">
                  <c:v>103.65002735374739</c:v>
                </c:pt>
                <c:pt idx="570">
                  <c:v>103.65012360874621</c:v>
                </c:pt>
                <c:pt idx="571">
                  <c:v>103.6502198612375</c:v>
                </c:pt>
                <c:pt idx="572">
                  <c:v>103.65031611122127</c:v>
                </c:pt>
                <c:pt idx="573">
                  <c:v>103.65041235869758</c:v>
                </c:pt>
                <c:pt idx="574">
                  <c:v>103.65050860366647</c:v>
                </c:pt>
                <c:pt idx="575">
                  <c:v>103.65060484612793</c:v>
                </c:pt>
                <c:pt idx="576">
                  <c:v>103.65070108608204</c:v>
                </c:pt>
                <c:pt idx="577">
                  <c:v>103.65079732352883</c:v>
                </c:pt>
                <c:pt idx="578">
                  <c:v>103.65089355846833</c:v>
                </c:pt>
                <c:pt idx="579">
                  <c:v>103.65098979090054</c:v>
                </c:pt>
                <c:pt idx="580">
                  <c:v>103.65108602082556</c:v>
                </c:pt>
                <c:pt idx="581">
                  <c:v>103.65118224824337</c:v>
                </c:pt>
                <c:pt idx="582">
                  <c:v>103.65127847315404</c:v>
                </c:pt>
                <c:pt idx="583">
                  <c:v>103.65137469555759</c:v>
                </c:pt>
                <c:pt idx="584">
                  <c:v>103.65147091545404</c:v>
                </c:pt>
                <c:pt idx="585">
                  <c:v>103.65156713284344</c:v>
                </c:pt>
                <c:pt idx="586">
                  <c:v>103.65166334772586</c:v>
                </c:pt>
                <c:pt idx="587">
                  <c:v>103.65175956010127</c:v>
                </c:pt>
                <c:pt idx="588">
                  <c:v>103.65185576996973</c:v>
                </c:pt>
                <c:pt idx="589">
                  <c:v>103.65195197733129</c:v>
                </c:pt>
                <c:pt idx="590">
                  <c:v>103.65204818218599</c:v>
                </c:pt>
                <c:pt idx="591">
                  <c:v>103.65214438453386</c:v>
                </c:pt>
                <c:pt idx="592">
                  <c:v>103.65224058437489</c:v>
                </c:pt>
                <c:pt idx="593">
                  <c:v>103.6523367817092</c:v>
                </c:pt>
                <c:pt idx="594">
                  <c:v>103.65243297653673</c:v>
                </c:pt>
                <c:pt idx="595">
                  <c:v>103.65252916885757</c:v>
                </c:pt>
                <c:pt idx="596">
                  <c:v>103.65262535867177</c:v>
                </c:pt>
                <c:pt idx="597">
                  <c:v>103.65272154597933</c:v>
                </c:pt>
                <c:pt idx="598">
                  <c:v>103.6528177307803</c:v>
                </c:pt>
                <c:pt idx="599">
                  <c:v>103.65291391307471</c:v>
                </c:pt>
                <c:pt idx="600">
                  <c:v>103.6530100928626</c:v>
                </c:pt>
                <c:pt idx="601">
                  <c:v>103.65310627014401</c:v>
                </c:pt>
                <c:pt idx="602">
                  <c:v>103.65320244491896</c:v>
                </c:pt>
                <c:pt idx="603">
                  <c:v>103.6532986171875</c:v>
                </c:pt>
                <c:pt idx="604">
                  <c:v>103.65339478694965</c:v>
                </c:pt>
                <c:pt idx="605">
                  <c:v>103.65349095420544</c:v>
                </c:pt>
                <c:pt idx="606">
                  <c:v>103.65358711895493</c:v>
                </c:pt>
                <c:pt idx="607">
                  <c:v>103.65368328119814</c:v>
                </c:pt>
                <c:pt idx="608">
                  <c:v>103.65377944093511</c:v>
                </c:pt>
                <c:pt idx="609">
                  <c:v>103.65387559816587</c:v>
                </c:pt>
                <c:pt idx="610">
                  <c:v>103.65397175289047</c:v>
                </c:pt>
                <c:pt idx="611">
                  <c:v>103.65406790510893</c:v>
                </c:pt>
                <c:pt idx="612">
                  <c:v>103.65416405482128</c:v>
                </c:pt>
                <c:pt idx="613">
                  <c:v>103.65426020202757</c:v>
                </c:pt>
                <c:pt idx="614">
                  <c:v>103.65435634672781</c:v>
                </c:pt>
                <c:pt idx="615">
                  <c:v>103.65445248892206</c:v>
                </c:pt>
                <c:pt idx="616">
                  <c:v>103.65454862861039</c:v>
                </c:pt>
                <c:pt idx="617">
                  <c:v>103.65464476579274</c:v>
                </c:pt>
                <c:pt idx="618">
                  <c:v>103.65474090046921</c:v>
                </c:pt>
                <c:pt idx="619">
                  <c:v>103.65483703263985</c:v>
                </c:pt>
                <c:pt idx="620">
                  <c:v>103.65493316230464</c:v>
                </c:pt>
                <c:pt idx="621">
                  <c:v>103.65502928946367</c:v>
                </c:pt>
                <c:pt idx="622">
                  <c:v>103.65512541411695</c:v>
                </c:pt>
                <c:pt idx="623">
                  <c:v>103.65522153626449</c:v>
                </c:pt>
                <c:pt idx="624">
                  <c:v>103.65531765590636</c:v>
                </c:pt>
                <c:pt idx="625">
                  <c:v>103.6554137730426</c:v>
                </c:pt>
                <c:pt idx="626">
                  <c:v>103.65550988767322</c:v>
                </c:pt>
                <c:pt idx="627">
                  <c:v>103.65560599979825</c:v>
                </c:pt>
                <c:pt idx="628">
                  <c:v>103.65570210941776</c:v>
                </c:pt>
                <c:pt idx="629">
                  <c:v>103.65579821653175</c:v>
                </c:pt>
                <c:pt idx="630">
                  <c:v>103.65589432114028</c:v>
                </c:pt>
                <c:pt idx="631">
                  <c:v>103.65599042324335</c:v>
                </c:pt>
                <c:pt idx="632">
                  <c:v>103.65608652284104</c:v>
                </c:pt>
                <c:pt idx="633">
                  <c:v>103.65618261993338</c:v>
                </c:pt>
                <c:pt idx="634">
                  <c:v>103.65627871452035</c:v>
                </c:pt>
                <c:pt idx="635">
                  <c:v>103.65637480660206</c:v>
                </c:pt>
                <c:pt idx="636">
                  <c:v>103.65647089617849</c:v>
                </c:pt>
                <c:pt idx="637">
                  <c:v>103.65656698324972</c:v>
                </c:pt>
                <c:pt idx="638">
                  <c:v>103.65666306781573</c:v>
                </c:pt>
                <c:pt idx="639">
                  <c:v>103.65675914987659</c:v>
                </c:pt>
                <c:pt idx="640">
                  <c:v>103.65685522943234</c:v>
                </c:pt>
                <c:pt idx="641">
                  <c:v>103.65695130648301</c:v>
                </c:pt>
                <c:pt idx="642">
                  <c:v>103.65704738102862</c:v>
                </c:pt>
                <c:pt idx="643">
                  <c:v>103.65714345306922</c:v>
                </c:pt>
                <c:pt idx="644">
                  <c:v>103.65723952260484</c:v>
                </c:pt>
                <c:pt idx="645">
                  <c:v>103.65733558963551</c:v>
                </c:pt>
                <c:pt idx="646">
                  <c:v>103.65743165416127</c:v>
                </c:pt>
                <c:pt idx="647">
                  <c:v>103.65752771618216</c:v>
                </c:pt>
                <c:pt idx="648">
                  <c:v>103.65762377569821</c:v>
                </c:pt>
                <c:pt idx="649">
                  <c:v>103.65771983270945</c:v>
                </c:pt>
                <c:pt idx="650">
                  <c:v>103.65781588721592</c:v>
                </c:pt>
                <c:pt idx="651">
                  <c:v>103.65791193921767</c:v>
                </c:pt>
                <c:pt idx="652">
                  <c:v>103.65800798871471</c:v>
                </c:pt>
                <c:pt idx="653">
                  <c:v>103.65810403570708</c:v>
                </c:pt>
                <c:pt idx="654">
                  <c:v>103.65820008019485</c:v>
                </c:pt>
                <c:pt idx="655">
                  <c:v>103.658296122178</c:v>
                </c:pt>
                <c:pt idx="656">
                  <c:v>103.65839216165659</c:v>
                </c:pt>
                <c:pt idx="657">
                  <c:v>103.65848819863066</c:v>
                </c:pt>
                <c:pt idx="658">
                  <c:v>103.65858423310026</c:v>
                </c:pt>
                <c:pt idx="659">
                  <c:v>103.6586802650654</c:v>
                </c:pt>
                <c:pt idx="660">
                  <c:v>103.65877629452611</c:v>
                </c:pt>
                <c:pt idx="661">
                  <c:v>103.65887232148243</c:v>
                </c:pt>
                <c:pt idx="662">
                  <c:v>103.65896834593443</c:v>
                </c:pt>
                <c:pt idx="663">
                  <c:v>103.65906436788208</c:v>
                </c:pt>
                <c:pt idx="664">
                  <c:v>103.65916038732549</c:v>
                </c:pt>
                <c:pt idx="665">
                  <c:v>103.65925640426464</c:v>
                </c:pt>
                <c:pt idx="666">
                  <c:v>103.65935241869957</c:v>
                </c:pt>
                <c:pt idx="667">
                  <c:v>103.65944843063033</c:v>
                </c:pt>
                <c:pt idx="668">
                  <c:v>103.65954444005696</c:v>
                </c:pt>
                <c:pt idx="669">
                  <c:v>103.65964044697948</c:v>
                </c:pt>
                <c:pt idx="670">
                  <c:v>103.65973645139793</c:v>
                </c:pt>
                <c:pt idx="671">
                  <c:v>103.65983245331238</c:v>
                </c:pt>
                <c:pt idx="672">
                  <c:v>103.6599284527228</c:v>
                </c:pt>
                <c:pt idx="673">
                  <c:v>103.66002444962926</c:v>
                </c:pt>
                <c:pt idx="674">
                  <c:v>103.66012044403179</c:v>
                </c:pt>
                <c:pt idx="675">
                  <c:v>103.66021643593044</c:v>
                </c:pt>
                <c:pt idx="676">
                  <c:v>103.66031242532522</c:v>
                </c:pt>
                <c:pt idx="677">
                  <c:v>103.66040841221617</c:v>
                </c:pt>
                <c:pt idx="678">
                  <c:v>103.66050439660334</c:v>
                </c:pt>
                <c:pt idx="679">
                  <c:v>103.66060037848678</c:v>
                </c:pt>
                <c:pt idx="680">
                  <c:v>103.66069635786648</c:v>
                </c:pt>
                <c:pt idx="681">
                  <c:v>103.66079233474251</c:v>
                </c:pt>
                <c:pt idx="682">
                  <c:v>103.66088830911487</c:v>
                </c:pt>
                <c:pt idx="683">
                  <c:v>103.66098428098364</c:v>
                </c:pt>
                <c:pt idx="684">
                  <c:v>103.66108025034882</c:v>
                </c:pt>
                <c:pt idx="685">
                  <c:v>103.66117621721045</c:v>
                </c:pt>
                <c:pt idx="686">
                  <c:v>103.66127218156861</c:v>
                </c:pt>
                <c:pt idx="687">
                  <c:v>103.66136814342325</c:v>
                </c:pt>
                <c:pt idx="688">
                  <c:v>103.66146410277449</c:v>
                </c:pt>
                <c:pt idx="689">
                  <c:v>103.6615600596223</c:v>
                </c:pt>
                <c:pt idx="690">
                  <c:v>103.66165601396676</c:v>
                </c:pt>
                <c:pt idx="691">
                  <c:v>103.66175196580788</c:v>
                </c:pt>
                <c:pt idx="692">
                  <c:v>103.6618479151457</c:v>
                </c:pt>
                <c:pt idx="693">
                  <c:v>103.66194386198026</c:v>
                </c:pt>
                <c:pt idx="694">
                  <c:v>103.6620398063116</c:v>
                </c:pt>
                <c:pt idx="695">
                  <c:v>103.66213574813975</c:v>
                </c:pt>
                <c:pt idx="696">
                  <c:v>103.66223168746474</c:v>
                </c:pt>
                <c:pt idx="697">
                  <c:v>103.66232762428659</c:v>
                </c:pt>
                <c:pt idx="698">
                  <c:v>103.66242355860537</c:v>
                </c:pt>
                <c:pt idx="699">
                  <c:v>103.6625194904211</c:v>
                </c:pt>
                <c:pt idx="700">
                  <c:v>103.66261541973381</c:v>
                </c:pt>
                <c:pt idx="701">
                  <c:v>103.66271134654355</c:v>
                </c:pt>
                <c:pt idx="702">
                  <c:v>103.66280727085032</c:v>
                </c:pt>
                <c:pt idx="703">
                  <c:v>103.6629031926542</c:v>
                </c:pt>
                <c:pt idx="704">
                  <c:v>103.6629991119552</c:v>
                </c:pt>
                <c:pt idx="705">
                  <c:v>103.66309502875335</c:v>
                </c:pt>
                <c:pt idx="706">
                  <c:v>103.66319094304869</c:v>
                </c:pt>
                <c:pt idx="707">
                  <c:v>103.66328685484126</c:v>
                </c:pt>
                <c:pt idx="708">
                  <c:v>103.6633827641311</c:v>
                </c:pt>
                <c:pt idx="709">
                  <c:v>103.66347867091824</c:v>
                </c:pt>
                <c:pt idx="710">
                  <c:v>103.6635745752027</c:v>
                </c:pt>
                <c:pt idx="711">
                  <c:v>103.66367047698455</c:v>
                </c:pt>
                <c:pt idx="712">
                  <c:v>103.66376637626379</c:v>
                </c:pt>
                <c:pt idx="713">
                  <c:v>103.66386227304048</c:v>
                </c:pt>
                <c:pt idx="714">
                  <c:v>103.66395816731463</c:v>
                </c:pt>
                <c:pt idx="715">
                  <c:v>103.6640540590863</c:v>
                </c:pt>
                <c:pt idx="716">
                  <c:v>103.6641499483555</c:v>
                </c:pt>
                <c:pt idx="717">
                  <c:v>103.66424583512227</c:v>
                </c:pt>
                <c:pt idx="718">
                  <c:v>103.66434171938668</c:v>
                </c:pt>
                <c:pt idx="719">
                  <c:v>103.66443760114873</c:v>
                </c:pt>
                <c:pt idx="720">
                  <c:v>103.66453348040847</c:v>
                </c:pt>
                <c:pt idx="721">
                  <c:v>103.66462935716592</c:v>
                </c:pt>
                <c:pt idx="722">
                  <c:v>103.66472523142113</c:v>
                </c:pt>
                <c:pt idx="723">
                  <c:v>103.66482110317413</c:v>
                </c:pt>
                <c:pt idx="724">
                  <c:v>103.66491697242495</c:v>
                </c:pt>
                <c:pt idx="725">
                  <c:v>103.66501283917364</c:v>
                </c:pt>
                <c:pt idx="726">
                  <c:v>103.6651087034202</c:v>
                </c:pt>
                <c:pt idx="727">
                  <c:v>103.6652045651647</c:v>
                </c:pt>
                <c:pt idx="728">
                  <c:v>103.66530042440718</c:v>
                </c:pt>
                <c:pt idx="729">
                  <c:v>103.66539628114765</c:v>
                </c:pt>
                <c:pt idx="730">
                  <c:v>103.66549213538615</c:v>
                </c:pt>
                <c:pt idx="731">
                  <c:v>103.66558798712272</c:v>
                </c:pt>
                <c:pt idx="732">
                  <c:v>103.6656838363574</c:v>
                </c:pt>
                <c:pt idx="733">
                  <c:v>103.66577968309021</c:v>
                </c:pt>
                <c:pt idx="734">
                  <c:v>103.66587552732121</c:v>
                </c:pt>
                <c:pt idx="735">
                  <c:v>103.66597136905041</c:v>
                </c:pt>
                <c:pt idx="736">
                  <c:v>103.66606720827787</c:v>
                </c:pt>
                <c:pt idx="737">
                  <c:v>103.66616304500359</c:v>
                </c:pt>
                <c:pt idx="738">
                  <c:v>103.66625887922761</c:v>
                </c:pt>
                <c:pt idx="739">
                  <c:v>103.66635471095</c:v>
                </c:pt>
                <c:pt idx="740">
                  <c:v>103.66645054017077</c:v>
                </c:pt>
                <c:pt idx="741">
                  <c:v>103.66654636688996</c:v>
                </c:pt>
                <c:pt idx="742">
                  <c:v>103.66664219110763</c:v>
                </c:pt>
                <c:pt idx="743">
                  <c:v>103.66673801282376</c:v>
                </c:pt>
                <c:pt idx="744">
                  <c:v>103.66683383203842</c:v>
                </c:pt>
                <c:pt idx="745">
                  <c:v>103.66692964875163</c:v>
                </c:pt>
                <c:pt idx="746">
                  <c:v>103.66702546296347</c:v>
                </c:pt>
                <c:pt idx="747">
                  <c:v>103.66712127467392</c:v>
                </c:pt>
                <c:pt idx="748">
                  <c:v>103.66721708388303</c:v>
                </c:pt>
                <c:pt idx="749">
                  <c:v>103.66731289059084</c:v>
                </c:pt>
                <c:pt idx="750">
                  <c:v>103.66740869479739</c:v>
                </c:pt>
                <c:pt idx="751">
                  <c:v>103.6675044965027</c:v>
                </c:pt>
                <c:pt idx="752">
                  <c:v>103.66760029570682</c:v>
                </c:pt>
                <c:pt idx="753">
                  <c:v>103.66769609240978</c:v>
                </c:pt>
                <c:pt idx="754">
                  <c:v>103.66779188661162</c:v>
                </c:pt>
                <c:pt idx="755">
                  <c:v>103.66788767831238</c:v>
                </c:pt>
                <c:pt idx="756">
                  <c:v>103.66798346751207</c:v>
                </c:pt>
                <c:pt idx="757">
                  <c:v>103.66807925421075</c:v>
                </c:pt>
                <c:pt idx="758">
                  <c:v>103.66817503840844</c:v>
                </c:pt>
                <c:pt idx="759">
                  <c:v>103.66827082010519</c:v>
                </c:pt>
                <c:pt idx="760">
                  <c:v>103.668366599301</c:v>
                </c:pt>
                <c:pt idx="761">
                  <c:v>103.66846237599594</c:v>
                </c:pt>
                <c:pt idx="762">
                  <c:v>103.66855815019004</c:v>
                </c:pt>
                <c:pt idx="763">
                  <c:v>103.66865392188333</c:v>
                </c:pt>
                <c:pt idx="764">
                  <c:v>103.66874969107586</c:v>
                </c:pt>
                <c:pt idx="765">
                  <c:v>103.66884545776765</c:v>
                </c:pt>
                <c:pt idx="766">
                  <c:v>103.6689412219587</c:v>
                </c:pt>
                <c:pt idx="767">
                  <c:v>103.66903698364912</c:v>
                </c:pt>
                <c:pt idx="768">
                  <c:v>103.66913274283887</c:v>
                </c:pt>
                <c:pt idx="769">
                  <c:v>103.66922849952805</c:v>
                </c:pt>
                <c:pt idx="770">
                  <c:v>103.66932425371664</c:v>
                </c:pt>
                <c:pt idx="771">
                  <c:v>103.66942000540472</c:v>
                </c:pt>
                <c:pt idx="772">
                  <c:v>103.66951575459228</c:v>
                </c:pt>
                <c:pt idx="773">
                  <c:v>103.66961150127941</c:v>
                </c:pt>
                <c:pt idx="774">
                  <c:v>103.6697072454661</c:v>
                </c:pt>
                <c:pt idx="775">
                  <c:v>103.66980298715239</c:v>
                </c:pt>
                <c:pt idx="776">
                  <c:v>103.66989872633836</c:v>
                </c:pt>
                <c:pt idx="777">
                  <c:v>103.66999446302398</c:v>
                </c:pt>
                <c:pt idx="778">
                  <c:v>103.67009019720933</c:v>
                </c:pt>
                <c:pt idx="779">
                  <c:v>103.67018592889443</c:v>
                </c:pt>
                <c:pt idx="780">
                  <c:v>103.67028165807932</c:v>
                </c:pt>
                <c:pt idx="781">
                  <c:v>103.67037738476402</c:v>
                </c:pt>
                <c:pt idx="782">
                  <c:v>103.67047310894857</c:v>
                </c:pt>
                <c:pt idx="783">
                  <c:v>103.67056883063303</c:v>
                </c:pt>
                <c:pt idx="784">
                  <c:v>103.6706645498174</c:v>
                </c:pt>
                <c:pt idx="785">
                  <c:v>103.67076026650174</c:v>
                </c:pt>
                <c:pt idx="786">
                  <c:v>103.67085598068607</c:v>
                </c:pt>
                <c:pt idx="787">
                  <c:v>103.67095169237044</c:v>
                </c:pt>
                <c:pt idx="788">
                  <c:v>103.67104740155486</c:v>
                </c:pt>
                <c:pt idx="789">
                  <c:v>103.67114310823939</c:v>
                </c:pt>
                <c:pt idx="790">
                  <c:v>103.67123881242405</c:v>
                </c:pt>
                <c:pt idx="791">
                  <c:v>103.67133451410889</c:v>
                </c:pt>
                <c:pt idx="792">
                  <c:v>103.67143021329392</c:v>
                </c:pt>
                <c:pt idx="793">
                  <c:v>103.67152590997921</c:v>
                </c:pt>
                <c:pt idx="794">
                  <c:v>103.67162160416477</c:v>
                </c:pt>
                <c:pt idx="795">
                  <c:v>103.67171729585066</c:v>
                </c:pt>
                <c:pt idx="796">
                  <c:v>103.67181298503687</c:v>
                </c:pt>
                <c:pt idx="797">
                  <c:v>103.67190867172346</c:v>
                </c:pt>
                <c:pt idx="798">
                  <c:v>103.67200435591047</c:v>
                </c:pt>
                <c:pt idx="799">
                  <c:v>103.67210003759793</c:v>
                </c:pt>
                <c:pt idx="800">
                  <c:v>103.67219571678589</c:v>
                </c:pt>
                <c:pt idx="801">
                  <c:v>103.67229139347435</c:v>
                </c:pt>
                <c:pt idx="802">
                  <c:v>103.67238706766339</c:v>
                </c:pt>
                <c:pt idx="803">
                  <c:v>103.672482739353</c:v>
                </c:pt>
                <c:pt idx="804">
                  <c:v>103.67257840854323</c:v>
                </c:pt>
                <c:pt idx="805">
                  <c:v>103.67267407523414</c:v>
                </c:pt>
                <c:pt idx="806">
                  <c:v>103.67276973942573</c:v>
                </c:pt>
                <c:pt idx="807">
                  <c:v>103.67286540111809</c:v>
                </c:pt>
                <c:pt idx="808">
                  <c:v>103.67296106031118</c:v>
                </c:pt>
                <c:pt idx="809">
                  <c:v>103.67305671700508</c:v>
                </c:pt>
                <c:pt idx="810">
                  <c:v>103.67315237119981</c:v>
                </c:pt>
                <c:pt idx="811">
                  <c:v>103.67324802289542</c:v>
                </c:pt>
                <c:pt idx="812">
                  <c:v>103.67334367209192</c:v>
                </c:pt>
                <c:pt idx="813">
                  <c:v>103.67343931878936</c:v>
                </c:pt>
                <c:pt idx="814">
                  <c:v>103.6735349629878</c:v>
                </c:pt>
                <c:pt idx="815">
                  <c:v>103.67363060468725</c:v>
                </c:pt>
                <c:pt idx="816">
                  <c:v>103.67372624388773</c:v>
                </c:pt>
                <c:pt idx="817">
                  <c:v>103.67382188058929</c:v>
                </c:pt>
                <c:pt idx="818">
                  <c:v>103.67391751479198</c:v>
                </c:pt>
                <c:pt idx="819">
                  <c:v>103.67401314649581</c:v>
                </c:pt>
                <c:pt idx="820">
                  <c:v>103.67410877570083</c:v>
                </c:pt>
                <c:pt idx="821">
                  <c:v>103.67420440240706</c:v>
                </c:pt>
                <c:pt idx="822">
                  <c:v>103.67430002661455</c:v>
                </c:pt>
                <c:pt idx="823">
                  <c:v>103.67439564832334</c:v>
                </c:pt>
                <c:pt idx="824">
                  <c:v>103.67449126753344</c:v>
                </c:pt>
                <c:pt idx="825">
                  <c:v>103.67458688424493</c:v>
                </c:pt>
                <c:pt idx="826">
                  <c:v>103.67468249845778</c:v>
                </c:pt>
                <c:pt idx="827">
                  <c:v>103.6747781101721</c:v>
                </c:pt>
                <c:pt idx="828">
                  <c:v>103.67487371938785</c:v>
                </c:pt>
                <c:pt idx="829">
                  <c:v>103.67496932610513</c:v>
                </c:pt>
                <c:pt idx="830">
                  <c:v>103.67506493032394</c:v>
                </c:pt>
                <c:pt idx="831">
                  <c:v>103.67516053204432</c:v>
                </c:pt>
                <c:pt idx="832">
                  <c:v>103.67525613126629</c:v>
                </c:pt>
                <c:pt idx="833">
                  <c:v>103.67535172798991</c:v>
                </c:pt>
                <c:pt idx="834">
                  <c:v>103.67544732221521</c:v>
                </c:pt>
                <c:pt idx="835">
                  <c:v>103.67554291394221</c:v>
                </c:pt>
                <c:pt idx="836">
                  <c:v>103.67563850317096</c:v>
                </c:pt>
                <c:pt idx="837">
                  <c:v>103.6757340899015</c:v>
                </c:pt>
                <c:pt idx="838">
                  <c:v>103.67582967413385</c:v>
                </c:pt>
                <c:pt idx="839">
                  <c:v>103.67592525586805</c:v>
                </c:pt>
                <c:pt idx="840">
                  <c:v>103.67602083510414</c:v>
                </c:pt>
                <c:pt idx="841">
                  <c:v>103.67611641184216</c:v>
                </c:pt>
                <c:pt idx="842">
                  <c:v>103.67621198608214</c:v>
                </c:pt>
                <c:pt idx="843">
                  <c:v>103.67630755782409</c:v>
                </c:pt>
                <c:pt idx="844">
                  <c:v>103.67640312706807</c:v>
                </c:pt>
                <c:pt idx="845">
                  <c:v>103.67649869381411</c:v>
                </c:pt>
                <c:pt idx="846">
                  <c:v>103.67659425806225</c:v>
                </c:pt>
                <c:pt idx="847">
                  <c:v>103.67668981981252</c:v>
                </c:pt>
                <c:pt idx="848">
                  <c:v>103.67678537906497</c:v>
                </c:pt>
                <c:pt idx="849">
                  <c:v>103.6768809358196</c:v>
                </c:pt>
                <c:pt idx="850">
                  <c:v>103.67697649007647</c:v>
                </c:pt>
                <c:pt idx="851">
                  <c:v>103.67707204183561</c:v>
                </c:pt>
                <c:pt idx="852">
                  <c:v>103.67716759109707</c:v>
                </c:pt>
                <c:pt idx="853">
                  <c:v>103.67726313786086</c:v>
                </c:pt>
                <c:pt idx="854">
                  <c:v>103.67735868212704</c:v>
                </c:pt>
                <c:pt idx="855">
                  <c:v>103.67745422389561</c:v>
                </c:pt>
                <c:pt idx="856">
                  <c:v>103.67754976316664</c:v>
                </c:pt>
                <c:pt idx="857">
                  <c:v>103.67764529994014</c:v>
                </c:pt>
                <c:pt idx="858">
                  <c:v>103.67774083421617</c:v>
                </c:pt>
                <c:pt idx="859">
                  <c:v>103.67783636599474</c:v>
                </c:pt>
                <c:pt idx="860">
                  <c:v>103.67793189527588</c:v>
                </c:pt>
                <c:pt idx="861">
                  <c:v>103.67802742205966</c:v>
                </c:pt>
                <c:pt idx="862">
                  <c:v>103.67812294634609</c:v>
                </c:pt>
                <c:pt idx="863">
                  <c:v>103.67821846813521</c:v>
                </c:pt>
                <c:pt idx="864">
                  <c:v>103.67831398742707</c:v>
                </c:pt>
                <c:pt idx="865">
                  <c:v>103.67840950422169</c:v>
                </c:pt>
                <c:pt idx="866">
                  <c:v>103.6785050185191</c:v>
                </c:pt>
                <c:pt idx="867">
                  <c:v>103.67860053031933</c:v>
                </c:pt>
                <c:pt idx="868">
                  <c:v>103.67869603962245</c:v>
                </c:pt>
                <c:pt idx="869">
                  <c:v>103.67879154642846</c:v>
                </c:pt>
                <c:pt idx="870">
                  <c:v>103.6788870507374</c:v>
                </c:pt>
                <c:pt idx="871">
                  <c:v>103.67898255254931</c:v>
                </c:pt>
                <c:pt idx="872">
                  <c:v>103.67907805186425</c:v>
                </c:pt>
                <c:pt idx="873">
                  <c:v>103.6791735486822</c:v>
                </c:pt>
                <c:pt idx="874">
                  <c:v>103.67926904300323</c:v>
                </c:pt>
                <c:pt idx="875">
                  <c:v>103.67936453482739</c:v>
                </c:pt>
                <c:pt idx="876">
                  <c:v>103.67946002415468</c:v>
                </c:pt>
                <c:pt idx="877">
                  <c:v>103.67955551098515</c:v>
                </c:pt>
                <c:pt idx="878">
                  <c:v>103.67965099531884</c:v>
                </c:pt>
                <c:pt idx="879">
                  <c:v>103.67974647715577</c:v>
                </c:pt>
                <c:pt idx="880">
                  <c:v>103.67984195649599</c:v>
                </c:pt>
                <c:pt idx="881">
                  <c:v>103.67993743333953</c:v>
                </c:pt>
                <c:pt idx="882">
                  <c:v>103.68003290768644</c:v>
                </c:pt>
                <c:pt idx="883">
                  <c:v>103.68012837953673</c:v>
                </c:pt>
                <c:pt idx="884">
                  <c:v>103.68022384889045</c:v>
                </c:pt>
                <c:pt idx="885">
                  <c:v>103.68031931574762</c:v>
                </c:pt>
                <c:pt idx="886">
                  <c:v>103.68041478010829</c:v>
                </c:pt>
                <c:pt idx="887">
                  <c:v>103.68051024197251</c:v>
                </c:pt>
                <c:pt idx="888">
                  <c:v>103.68060570134027</c:v>
                </c:pt>
                <c:pt idx="889">
                  <c:v>103.68070115821163</c:v>
                </c:pt>
                <c:pt idx="890">
                  <c:v>103.68079661258665</c:v>
                </c:pt>
                <c:pt idx="891">
                  <c:v>103.68089206446533</c:v>
                </c:pt>
                <c:pt idx="892">
                  <c:v>103.68098751384771</c:v>
                </c:pt>
                <c:pt idx="893">
                  <c:v>103.68108296073382</c:v>
                </c:pt>
                <c:pt idx="894">
                  <c:v>103.68117840512372</c:v>
                </c:pt>
                <c:pt idx="895">
                  <c:v>103.68127384701742</c:v>
                </c:pt>
                <c:pt idx="896">
                  <c:v>103.68136928641496</c:v>
                </c:pt>
                <c:pt idx="897">
                  <c:v>103.68146472331641</c:v>
                </c:pt>
                <c:pt idx="898">
                  <c:v>103.68156015772175</c:v>
                </c:pt>
                <c:pt idx="899">
                  <c:v>103.68165558963105</c:v>
                </c:pt>
                <c:pt idx="900">
                  <c:v>103.68175101904433</c:v>
                </c:pt>
                <c:pt idx="901">
                  <c:v>103.68184644596163</c:v>
                </c:pt>
                <c:pt idx="902">
                  <c:v>103.68194187038299</c:v>
                </c:pt>
                <c:pt idx="903">
                  <c:v>103.68203729230844</c:v>
                </c:pt>
                <c:pt idx="904">
                  <c:v>103.68213271173801</c:v>
                </c:pt>
                <c:pt idx="905">
                  <c:v>103.68222812867174</c:v>
                </c:pt>
                <c:pt idx="906">
                  <c:v>103.68232354310966</c:v>
                </c:pt>
                <c:pt idx="907">
                  <c:v>103.68241895505182</c:v>
                </c:pt>
                <c:pt idx="908">
                  <c:v>103.68251436449823</c:v>
                </c:pt>
                <c:pt idx="909">
                  <c:v>103.68260977144895</c:v>
                </c:pt>
                <c:pt idx="910">
                  <c:v>103.68270517590403</c:v>
                </c:pt>
                <c:pt idx="911">
                  <c:v>103.68280057786346</c:v>
                </c:pt>
                <c:pt idx="912">
                  <c:v>103.68289597732729</c:v>
                </c:pt>
                <c:pt idx="913">
                  <c:v>103.68299137429555</c:v>
                </c:pt>
                <c:pt idx="914">
                  <c:v>103.68308676876832</c:v>
                </c:pt>
                <c:pt idx="915">
                  <c:v>103.68318216074557</c:v>
                </c:pt>
                <c:pt idx="916">
                  <c:v>103.68327755022737</c:v>
                </c:pt>
                <c:pt idx="917">
                  <c:v>103.68337293721376</c:v>
                </c:pt>
                <c:pt idx="918">
                  <c:v>103.68346832170477</c:v>
                </c:pt>
                <c:pt idx="919">
                  <c:v>103.68356370370041</c:v>
                </c:pt>
                <c:pt idx="920">
                  <c:v>103.68365908320074</c:v>
                </c:pt>
                <c:pt idx="921">
                  <c:v>103.68375446020579</c:v>
                </c:pt>
                <c:pt idx="922">
                  <c:v>103.68384983471559</c:v>
                </c:pt>
                <c:pt idx="923">
                  <c:v>103.68394520673019</c:v>
                </c:pt>
                <c:pt idx="924">
                  <c:v>103.68404057624961</c:v>
                </c:pt>
                <c:pt idx="925">
                  <c:v>103.6841359432739</c:v>
                </c:pt>
                <c:pt idx="926">
                  <c:v>103.68423130780309</c:v>
                </c:pt>
                <c:pt idx="927">
                  <c:v>103.68432666983719</c:v>
                </c:pt>
                <c:pt idx="928">
                  <c:v>103.68442202937626</c:v>
                </c:pt>
                <c:pt idx="929">
                  <c:v>103.68451738642032</c:v>
                </c:pt>
                <c:pt idx="930">
                  <c:v>103.68461274096941</c:v>
                </c:pt>
                <c:pt idx="931">
                  <c:v>103.68470809302359</c:v>
                </c:pt>
                <c:pt idx="932">
                  <c:v>103.68480344258286</c:v>
                </c:pt>
                <c:pt idx="933">
                  <c:v>103.68489878964728</c:v>
                </c:pt>
                <c:pt idx="934">
                  <c:v>103.68499413421688</c:v>
                </c:pt>
                <c:pt idx="935">
                  <c:v>103.68508947629167</c:v>
                </c:pt>
                <c:pt idx="936">
                  <c:v>103.68518481587172</c:v>
                </c:pt>
                <c:pt idx="937">
                  <c:v>103.68528015295703</c:v>
                </c:pt>
                <c:pt idx="938">
                  <c:v>103.68537548754767</c:v>
                </c:pt>
                <c:pt idx="939">
                  <c:v>103.68547081964365</c:v>
                </c:pt>
                <c:pt idx="940">
                  <c:v>103.68556614924502</c:v>
                </c:pt>
                <c:pt idx="941">
                  <c:v>103.6856614763518</c:v>
                </c:pt>
                <c:pt idx="942">
                  <c:v>103.68575680096406</c:v>
                </c:pt>
                <c:pt idx="943">
                  <c:v>103.68585212308179</c:v>
                </c:pt>
                <c:pt idx="944">
                  <c:v>103.68594744270504</c:v>
                </c:pt>
                <c:pt idx="945">
                  <c:v>103.68604275983387</c:v>
                </c:pt>
                <c:pt idx="946">
                  <c:v>103.68613807446827</c:v>
                </c:pt>
                <c:pt idx="947">
                  <c:v>103.68623338660831</c:v>
                </c:pt>
                <c:pt idx="948">
                  <c:v>103.68632869625399</c:v>
                </c:pt>
                <c:pt idx="949">
                  <c:v>103.68642400340541</c:v>
                </c:pt>
                <c:pt idx="950">
                  <c:v>103.68651930806254</c:v>
                </c:pt>
                <c:pt idx="951">
                  <c:v>103.68661461022545</c:v>
                </c:pt>
                <c:pt idx="952">
                  <c:v>103.68670990989416</c:v>
                </c:pt>
                <c:pt idx="953">
                  <c:v>103.68680520706869</c:v>
                </c:pt>
                <c:pt idx="954">
                  <c:v>103.68690050174911</c:v>
                </c:pt>
                <c:pt idx="955">
                  <c:v>103.68699579393544</c:v>
                </c:pt>
                <c:pt idx="956">
                  <c:v>103.68709108362772</c:v>
                </c:pt>
                <c:pt idx="957">
                  <c:v>103.68718637082597</c:v>
                </c:pt>
                <c:pt idx="958">
                  <c:v>103.68728165553023</c:v>
                </c:pt>
                <c:pt idx="959">
                  <c:v>103.68737693774052</c:v>
                </c:pt>
                <c:pt idx="960">
                  <c:v>103.68747221745691</c:v>
                </c:pt>
                <c:pt idx="961">
                  <c:v>103.68756749467943</c:v>
                </c:pt>
                <c:pt idx="962">
                  <c:v>103.68766276940809</c:v>
                </c:pt>
                <c:pt idx="963">
                  <c:v>103.68775804164294</c:v>
                </c:pt>
                <c:pt idx="964">
                  <c:v>103.687853311384</c:v>
                </c:pt>
                <c:pt idx="965">
                  <c:v>103.68794857863135</c:v>
                </c:pt>
                <c:pt idx="966">
                  <c:v>103.68804384338497</c:v>
                </c:pt>
                <c:pt idx="967">
                  <c:v>103.68813910564494</c:v>
                </c:pt>
                <c:pt idx="968">
                  <c:v>103.68823436541125</c:v>
                </c:pt>
                <c:pt idx="969">
                  <c:v>103.68832962268397</c:v>
                </c:pt>
                <c:pt idx="970">
                  <c:v>103.68842487746312</c:v>
                </c:pt>
                <c:pt idx="971">
                  <c:v>103.68852012974874</c:v>
                </c:pt>
                <c:pt idx="972">
                  <c:v>103.68861537954086</c:v>
                </c:pt>
                <c:pt idx="973">
                  <c:v>103.68871062683952</c:v>
                </c:pt>
                <c:pt idx="974">
                  <c:v>103.68880587164476</c:v>
                </c:pt>
                <c:pt idx="975">
                  <c:v>103.68890111395659</c:v>
                </c:pt>
                <c:pt idx="976">
                  <c:v>103.68899635377507</c:v>
                </c:pt>
                <c:pt idx="977">
                  <c:v>103.68909159110021</c:v>
                </c:pt>
                <c:pt idx="978">
                  <c:v>103.68918682593208</c:v>
                </c:pt>
                <c:pt idx="979">
                  <c:v>103.68928205827069</c:v>
                </c:pt>
                <c:pt idx="980">
                  <c:v>103.68937728811611</c:v>
                </c:pt>
                <c:pt idx="981">
                  <c:v>103.68947251546831</c:v>
                </c:pt>
                <c:pt idx="982">
                  <c:v>103.68956774032739</c:v>
                </c:pt>
                <c:pt idx="983">
                  <c:v>103.68966296269335</c:v>
                </c:pt>
                <c:pt idx="984">
                  <c:v>103.68975818256622</c:v>
                </c:pt>
                <c:pt idx="985">
                  <c:v>103.68985339994606</c:v>
                </c:pt>
                <c:pt idx="986">
                  <c:v>103.6899486148329</c:v>
                </c:pt>
                <c:pt idx="987">
                  <c:v>103.69004382722675</c:v>
                </c:pt>
                <c:pt idx="988">
                  <c:v>103.69013903712766</c:v>
                </c:pt>
                <c:pt idx="989">
                  <c:v>103.69023424453569</c:v>
                </c:pt>
                <c:pt idx="990">
                  <c:v>103.69032944945081</c:v>
                </c:pt>
                <c:pt idx="991">
                  <c:v>103.69042465187313</c:v>
                </c:pt>
                <c:pt idx="992">
                  <c:v>103.69051985180265</c:v>
                </c:pt>
                <c:pt idx="993">
                  <c:v>103.6906150492394</c:v>
                </c:pt>
                <c:pt idx="994">
                  <c:v>103.69071024418341</c:v>
                </c:pt>
                <c:pt idx="995">
                  <c:v>103.69080543663473</c:v>
                </c:pt>
                <c:pt idx="996">
                  <c:v>103.6909006265934</c:v>
                </c:pt>
                <c:pt idx="997">
                  <c:v>103.69099581405945</c:v>
                </c:pt>
                <c:pt idx="998">
                  <c:v>103.69109099903291</c:v>
                </c:pt>
                <c:pt idx="999">
                  <c:v>103.69118618151383</c:v>
                </c:pt>
                <c:pt idx="1000">
                  <c:v>103.69128136150221</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Calculs!$AG$4:$AG$1004</c:f>
              <c:numCache>
                <c:formatCode>0.00</c:formatCode>
                <c:ptCount val="1001"/>
                <c:pt idx="0">
                  <c:v>0</c:v>
                </c:pt>
                <c:pt idx="1">
                  <c:v>-33.983120232323969</c:v>
                </c:pt>
                <c:pt idx="2">
                  <c:v>-33.884625030141819</c:v>
                </c:pt>
                <c:pt idx="3">
                  <c:v>-33.786629317620424</c:v>
                </c:pt>
                <c:pt idx="4">
                  <c:v>-33.689129700640621</c:v>
                </c:pt>
                <c:pt idx="5">
                  <c:v>-33.592122813950922</c:v>
                </c:pt>
                <c:pt idx="6">
                  <c:v>-33.495605320872158</c:v>
                </c:pt>
                <c:pt idx="7">
                  <c:v>-33.399573913005696</c:v>
                </c:pt>
                <c:pt idx="8">
                  <c:v>-33.304025309945068</c:v>
                </c:pt>
                <c:pt idx="9">
                  <c:v>-33.208956258991066</c:v>
                </c:pt>
                <c:pt idx="10">
                  <c:v>-33.11436353487025</c:v>
                </c:pt>
                <c:pt idx="11">
                  <c:v>-33.020563596374572</c:v>
                </c:pt>
                <c:pt idx="12">
                  <c:v>-32.927544863638317</c:v>
                </c:pt>
                <c:pt idx="13">
                  <c:v>-32.834976213718704</c:v>
                </c:pt>
                <c:pt idx="14">
                  <c:v>-32.742854763424248</c:v>
                </c:pt>
                <c:pt idx="15">
                  <c:v>-32.651177652792406</c:v>
                </c:pt>
                <c:pt idx="16">
                  <c:v>-32.559942044864158</c:v>
                </c:pt>
                <c:pt idx="17">
                  <c:v>-32.469145125461196</c:v>
                </c:pt>
                <c:pt idx="18">
                  <c:v>-32.37878410296554</c:v>
                </c:pt>
                <c:pt idx="19">
                  <c:v>-32.288856208101834</c:v>
                </c:pt>
                <c:pt idx="20">
                  <c:v>-32.199358693721869</c:v>
                </c:pt>
                <c:pt idx="21">
                  <c:v>-32.110128855503476</c:v>
                </c:pt>
                <c:pt idx="22">
                  <c:v>-32.021168041957011</c:v>
                </c:pt>
                <c:pt idx="23">
                  <c:v>-31.93263755967714</c:v>
                </c:pt>
                <c:pt idx="24">
                  <c:v>-31.844534636170948</c:v>
                </c:pt>
                <c:pt idx="25">
                  <c:v>-31.756856521347693</c:v>
                </c:pt>
                <c:pt idx="26">
                  <c:v>-31.669600487300958</c:v>
                </c:pt>
                <c:pt idx="27">
                  <c:v>-31.582763828093213</c:v>
                </c:pt>
                <c:pt idx="28">
                  <c:v>-31.496343859542833</c:v>
                </c:pt>
                <c:pt idx="29">
                  <c:v>-31.410337919013504</c:v>
                </c:pt>
                <c:pt idx="30">
                  <c:v>-31.324743365206039</c:v>
                </c:pt>
                <c:pt idx="31">
                  <c:v>-31.239557577952574</c:v>
                </c:pt>
                <c:pt idx="32">
                  <c:v>-31.154777958012957</c:v>
                </c:pt>
                <c:pt idx="33">
                  <c:v>-31.070401926873544</c:v>
                </c:pt>
                <c:pt idx="34">
                  <c:v>-30.986426926548212</c:v>
                </c:pt>
                <c:pt idx="35">
                  <c:v>-30.902850419381615</c:v>
                </c:pt>
                <c:pt idx="36">
                  <c:v>-30.819669887854523</c:v>
                </c:pt>
                <c:pt idx="37">
                  <c:v>-30.736882834391608</c:v>
                </c:pt>
                <c:pt idx="38">
                  <c:v>-30.654486781171013</c:v>
                </c:pt>
                <c:pt idx="39">
                  <c:v>-30.572479269936316</c:v>
                </c:pt>
                <c:pt idx="40">
                  <c:v>-30.490857861810497</c:v>
                </c:pt>
                <c:pt idx="41">
                  <c:v>-30.409620137111911</c:v>
                </c:pt>
                <c:pt idx="42">
                  <c:v>-30.328763695172427</c:v>
                </c:pt>
                <c:pt idx="43">
                  <c:v>-30.24828615415737</c:v>
                </c:pt>
                <c:pt idx="44">
                  <c:v>-30.168185150887695</c:v>
                </c:pt>
                <c:pt idx="45">
                  <c:v>-30.088458340663923</c:v>
                </c:pt>
                <c:pt idx="46">
                  <c:v>-30.009103397092176</c:v>
                </c:pt>
                <c:pt idx="47">
                  <c:v>-29.930118011911937</c:v>
                </c:pt>
                <c:pt idx="48">
                  <c:v>-29.851499894825864</c:v>
                </c:pt>
                <c:pt idx="49">
                  <c:v>-29.773246773331412</c:v>
                </c:pt>
                <c:pt idx="50">
                  <c:v>-29.695356392554238</c:v>
                </c:pt>
                <c:pt idx="51">
                  <c:v>-29.617826515083511</c:v>
                </c:pt>
                <c:pt idx="52">
                  <c:v>-29.540654920808969</c:v>
                </c:pt>
                <c:pt idx="53">
                  <c:v>-29.46383940675976</c:v>
                </c:pt>
                <c:pt idx="54">
                  <c:v>-29.387377786944995</c:v>
                </c:pt>
                <c:pt idx="55">
                  <c:v>-29.31126789219612</c:v>
                </c:pt>
                <c:pt idx="56">
                  <c:v>-29.235507570010917</c:v>
                </c:pt>
                <c:pt idx="57">
                  <c:v>-29.160094684399176</c:v>
                </c:pt>
                <c:pt idx="58">
                  <c:v>-29.08502711573016</c:v>
                </c:pt>
                <c:pt idx="59">
                  <c:v>-29.010302760581517</c:v>
                </c:pt>
                <c:pt idx="60">
                  <c:v>-28.93591953159001</c:v>
                </c:pt>
                <c:pt idx="61">
                  <c:v>-28.861875357303688</c:v>
                </c:pt>
                <c:pt idx="62">
                  <c:v>-28.788168182035818</c:v>
                </c:pt>
                <c:pt idx="63">
                  <c:v>-28.714795965720178</c:v>
                </c:pt>
                <c:pt idx="64">
                  <c:v>-28.641756683768051</c:v>
                </c:pt>
                <c:pt idx="65">
                  <c:v>-28.569048326926726</c:v>
                </c:pt>
                <c:pt idx="66">
                  <c:v>-28.496668901139383</c:v>
                </c:pt>
                <c:pt idx="67">
                  <c:v>-28.424616427406658</c:v>
                </c:pt>
                <c:pt idx="68">
                  <c:v>-28.352888941649539</c:v>
                </c:pt>
                <c:pt idx="69">
                  <c:v>-28.281484494573768</c:v>
                </c:pt>
                <c:pt idx="70">
                  <c:v>-28.210401151535656</c:v>
                </c:pt>
                <c:pt idx="71">
                  <c:v>-28.139636992409336</c:v>
                </c:pt>
                <c:pt idx="72">
                  <c:v>-28.069190111455452</c:v>
                </c:pt>
                <c:pt idx="73">
                  <c:v>-27.999058617191125</c:v>
                </c:pt>
                <c:pt idx="74">
                  <c:v>-27.929240632261418</c:v>
                </c:pt>
                <c:pt idx="75">
                  <c:v>-27.859734293312076</c:v>
                </c:pt>
                <c:pt idx="76">
                  <c:v>-27.790537750863589</c:v>
                </c:pt>
                <c:pt idx="77">
                  <c:v>-27.72164916918662</c:v>
                </c:pt>
                <c:pt idx="78">
                  <c:v>-27.653066726178729</c:v>
                </c:pt>
                <c:pt idx="79">
                  <c:v>-27.58478861324236</c:v>
                </c:pt>
                <c:pt idx="80">
                  <c:v>-27.516813035164105</c:v>
                </c:pt>
                <c:pt idx="81">
                  <c:v>-27.449138209995237</c:v>
                </c:pt>
                <c:pt idx="82">
                  <c:v>-27.381762368933536</c:v>
                </c:pt>
                <c:pt idx="83">
                  <c:v>-27.314683756206193</c:v>
                </c:pt>
                <c:pt idx="84">
                  <c:v>-27.247900628954085</c:v>
                </c:pt>
                <c:pt idx="85">
                  <c:v>-27.181411257117176</c:v>
                </c:pt>
                <c:pt idx="86">
                  <c:v>-27.115213923321111</c:v>
                </c:pt>
                <c:pt idx="87">
                  <c:v>-27.049306922764977</c:v>
                </c:pt>
                <c:pt idx="88">
                  <c:v>-26.983688563110221</c:v>
                </c:pt>
                <c:pt idx="89">
                  <c:v>-26.918357164370725</c:v>
                </c:pt>
                <c:pt idx="90">
                  <c:v>-26.853311058803989</c:v>
                </c:pt>
                <c:pt idx="91">
                  <c:v>-26.788548590803458</c:v>
                </c:pt>
                <c:pt idx="92">
                  <c:v>-26.724068116791898</c:v>
                </c:pt>
                <c:pt idx="93">
                  <c:v>-26.65986800511596</c:v>
                </c:pt>
                <c:pt idx="94">
                  <c:v>-26.595946635941679</c:v>
                </c:pt>
                <c:pt idx="95">
                  <c:v>-26.532302401151185</c:v>
                </c:pt>
                <c:pt idx="96">
                  <c:v>-26.468933704240371</c:v>
                </c:pt>
                <c:pt idx="97">
                  <c:v>-26.405838960217643</c:v>
                </c:pt>
                <c:pt idx="98">
                  <c:v>-26.343016595503663</c:v>
                </c:pt>
                <c:pt idx="99">
                  <c:v>-26.280465047832131</c:v>
                </c:pt>
                <c:pt idx="100">
                  <c:v>-26.218182766151592</c:v>
                </c:pt>
                <c:pt idx="101">
                  <c:v>-26.156168210528211</c:v>
                </c:pt>
                <c:pt idx="102">
                  <c:v>-25.544344908904506</c:v>
                </c:pt>
                <c:pt idx="103">
                  <c:v>-24.958293731468945</c:v>
                </c:pt>
                <c:pt idx="104">
                  <c:v>-24.396586617943285</c:v>
                </c:pt>
                <c:pt idx="105">
                  <c:v>-23.857893409865461</c:v>
                </c:pt>
                <c:pt idx="106">
                  <c:v>-23.3409738186742</c:v>
                </c:pt>
                <c:pt idx="107">
                  <c:v>-22.844670151195722</c:v>
                </c:pt>
                <c:pt idx="108">
                  <c:v>-22.367900711461669</c:v>
                </c:pt>
                <c:pt idx="109">
                  <c:v>-21.909653807417275</c:v>
                </c:pt>
                <c:pt idx="110">
                  <c:v>-21.468982299450289</c:v>
                </c:pt>
                <c:pt idx="111">
                  <c:v>-21.044998634960617</c:v>
                </c:pt>
                <c:pt idx="112">
                  <c:v>-20.636870319552813</c:v>
                </c:pt>
                <c:pt idx="113">
                  <c:v>-20.243815780993696</c:v>
                </c:pt>
                <c:pt idx="114">
                  <c:v>-19.865100586947456</c:v>
                </c:pt>
                <c:pt idx="115">
                  <c:v>-19.500033981771747</c:v>
                </c:pt>
                <c:pt idx="116">
                  <c:v>-19.147965711411491</c:v>
                </c:pt>
                <c:pt idx="117">
                  <c:v>-18.808283108729853</c:v>
                </c:pt>
                <c:pt idx="118">
                  <c:v>-18.480408414526213</c:v>
                </c:pt>
                <c:pt idx="119">
                  <c:v>-18.1637963120602</c:v>
                </c:pt>
                <c:pt idx="120">
                  <c:v>-17.857931655170777</c:v>
                </c:pt>
                <c:pt idx="121">
                  <c:v>-17.562327372088404</c:v>
                </c:pt>
                <c:pt idx="122">
                  <c:v>-17.276522528817821</c:v>
                </c:pt>
                <c:pt idx="123">
                  <c:v>-17.000080537547166</c:v>
                </c:pt>
                <c:pt idx="124">
                  <c:v>-16.732587496939917</c:v>
                </c:pt>
                <c:pt idx="125">
                  <c:v>-16.473650652410541</c:v>
                </c:pt>
                <c:pt idx="126">
                  <c:v>-16.222896965590607</c:v>
                </c:pt>
                <c:pt idx="127">
                  <c:v>-15.97997178317549</c:v>
                </c:pt>
                <c:pt idx="128">
                  <c:v>-15.744537596216304</c:v>
                </c:pt>
                <c:pt idx="129">
                  <c:v>-15.516272881699052</c:v>
                </c:pt>
                <c:pt idx="130">
                  <c:v>-15.294871018943784</c:v>
                </c:pt>
                <c:pt idx="131">
                  <c:v>-15.080039273969703</c:v>
                </c:pt>
                <c:pt idx="132">
                  <c:v>-14.871497845515453</c:v>
                </c:pt>
                <c:pt idx="133">
                  <c:v>-14.668978966884048</c:v>
                </c:pt>
                <c:pt idx="134">
                  <c:v>-14.472226058204951</c:v>
                </c:pt>
                <c:pt idx="135">
                  <c:v>-14.280992924076742</c:v>
                </c:pt>
                <c:pt idx="136">
                  <c:v>-14.095042991876827</c:v>
                </c:pt>
                <c:pt idx="137">
                  <c:v>-13.914148586303636</c:v>
                </c:pt>
                <c:pt idx="138">
                  <c:v>-13.738090235954445</c:v>
                </c:pt>
                <c:pt idx="139">
                  <c:v>-13.566656007941525</c:v>
                </c:pt>
                <c:pt idx="140">
                  <c:v>-13.399640866711863</c:v>
                </c:pt>
                <c:pt idx="141">
                  <c:v>-13.236846053364152</c:v>
                </c:pt>
                <c:pt idx="142">
                  <c:v>-13.078078481850744</c:v>
                </c:pt>
                <c:pt idx="143">
                  <c:v>-12.92315014851436</c:v>
                </c:pt>
                <c:pt idx="144">
                  <c:v>-12.771877551438312</c:v>
                </c:pt>
                <c:pt idx="145">
                  <c:v>-12.624081116086334</c:v>
                </c:pt>
                <c:pt idx="146">
                  <c:v>-12.479584623672862</c:v>
                </c:pt>
                <c:pt idx="147">
                  <c:v>-12.338214638636424</c:v>
                </c:pt>
                <c:pt idx="148">
                  <c:v>-12.199799931487316</c:v>
                </c:pt>
                <c:pt idx="149">
                  <c:v>-12.064170893164441</c:v>
                </c:pt>
                <c:pt idx="150">
                  <c:v>-11.931158936864616</c:v>
                </c:pt>
                <c:pt idx="151">
                  <c:v>-11.800595883098914</c:v>
                </c:pt>
                <c:pt idx="152">
                  <c:v>-11.67231332348425</c:v>
                </c:pt>
                <c:pt idx="153">
                  <c:v>-11.546141958492608</c:v>
                </c:pt>
                <c:pt idx="154">
                  <c:v>-11.421910904054883</c:v>
                </c:pt>
                <c:pt idx="155">
                  <c:v>-11.29944696155054</c:v>
                </c:pt>
                <c:pt idx="156">
                  <c:v>-11.178573845309117</c:v>
                </c:pt>
                <c:pt idx="157">
                  <c:v>-11.059111361306439</c:v>
                </c:pt>
                <c:pt idx="158">
                  <c:v>-10.940874530261301</c:v>
                </c:pt>
                <c:pt idx="159">
                  <c:v>-10.823672647833192</c:v>
                </c:pt>
                <c:pt idx="160">
                  <c:v>-10.707308274098098</c:v>
                </c:pt>
                <c:pt idx="161">
                  <c:v>-10.59157614395207</c:v>
                </c:pt>
                <c:pt idx="162">
                  <c:v>-10.47626198958187</c:v>
                </c:pt>
                <c:pt idx="163">
                  <c:v>-10.36114126567799</c:v>
                </c:pt>
                <c:pt idx="164">
                  <c:v>-10.245977767688576</c:v>
                </c:pt>
                <c:pt idx="165">
                  <c:v>-10.130522133178792</c:v>
                </c:pt>
                <c:pt idx="166">
                  <c:v>-10.014510216343869</c:v>
                </c:pt>
                <c:pt idx="167">
                  <c:v>-9.8976613260259523</c:v>
                </c:pt>
                <c:pt idx="168">
                  <c:v>-9.7796763183364295</c:v>
                </c:pt>
                <c:pt idx="169">
                  <c:v>-9.6602355363607906</c:v>
                </c:pt>
                <c:pt idx="170">
                  <c:v>-9.5389965916463204</c:v>
                </c:pt>
                <c:pt idx="171">
                  <c:v>-9.4155919855342809</c:v>
                </c:pt>
                <c:pt idx="172">
                  <c:v>-9.2896265732659167</c:v>
                </c:pt>
                <c:pt idx="173">
                  <c:v>-9.1606748806317508</c:v>
                </c:pt>
                <c:pt idx="174">
                  <c:v>-9.0282782923252771</c:v>
                </c:pt>
                <c:pt idx="175">
                  <c:v>-8.891942143818218</c:v>
                </c:pt>
                <c:pt idx="176">
                  <c:v>-8.7511327653538871</c:v>
                </c:pt>
                <c:pt idx="177">
                  <c:v>-8.6052745485720958</c:v>
                </c:pt>
                <c:pt idx="178">
                  <c:v>-8.4537471344946198</c:v>
                </c:pt>
                <c:pt idx="179">
                  <c:v>-8.2958828573891736</c:v>
                </c:pt>
                <c:pt idx="180">
                  <c:v>-8.1309646237062196</c:v>
                </c:pt>
                <c:pt idx="181">
                  <c:v>-7.958224460058986</c:v>
                </c:pt>
                <c:pt idx="182">
                  <c:v>-7.7768430299704496</c:v>
                </c:pt>
                <c:pt idx="183">
                  <c:v>-7.5859504960182358</c:v>
                </c:pt>
                <c:pt idx="184">
                  <c:v>-7.384629191004966</c:v>
                </c:pt>
                <c:pt idx="185">
                  <c:v>-7.1719186558087706</c:v>
                </c:pt>
                <c:pt idx="186">
                  <c:v>-6.9468236965812462</c:v>
                </c:pt>
                <c:pt idx="187">
                  <c:v>-6.7083261997155583</c:v>
                </c:pt>
                <c:pt idx="188">
                  <c:v>-6.4554015037366295</c:v>
                </c:pt>
                <c:pt idx="189">
                  <c:v>-6.1870401404652897</c:v>
                </c:pt>
                <c:pt idx="190">
                  <c:v>-5.9022756936042828</c:v>
                </c:pt>
                <c:pt idx="191">
                  <c:v>-5.6002193446847714</c:v>
                </c:pt>
                <c:pt idx="192">
                  <c:v>-5.2801013436807978</c:v>
                </c:pt>
                <c:pt idx="193">
                  <c:v>-4.9413191166414414</c:v>
                </c:pt>
                <c:pt idx="194">
                  <c:v>-4.5834909807263369</c:v>
                </c:pt>
                <c:pt idx="195">
                  <c:v>-4.2065134818904211</c:v>
                </c:pt>
                <c:pt idx="196">
                  <c:v>-3.8106192528107155</c:v>
                </c:pt>
                <c:pt idx="197">
                  <c:v>-3.3964311231180142</c:v>
                </c:pt>
                <c:pt idx="198">
                  <c:v>-2.9650071877630535</c:v>
                </c:pt>
                <c:pt idx="199">
                  <c:v>-2.5178709024146193</c:v>
                </c:pt>
                <c:pt idx="200">
                  <c:v>-2.0570203031464072</c:v>
                </c:pt>
                <c:pt idx="201">
                  <c:v>-1.5849113766894201</c:v>
                </c:pt>
                <c:pt idx="202">
                  <c:v>-1.1044125453195091</c:v>
                </c:pt>
                <c:pt idx="203">
                  <c:v>-0.6187300763265583</c:v>
                </c:pt>
                <c:pt idx="204">
                  <c:v>-0.13130763003572496</c:v>
                </c:pt>
                <c:pt idx="205">
                  <c:v>0.35429344317491973</c:v>
                </c:pt>
                <c:pt idx="206">
                  <c:v>0.83452372118163765</c:v>
                </c:pt>
                <c:pt idx="207">
                  <c:v>1.3059744397580955</c:v>
                </c:pt>
                <c:pt idx="208">
                  <c:v>1.7654946507833906</c:v>
                </c:pt>
                <c:pt idx="209">
                  <c:v>2.2102878108531834</c:v>
                </c:pt>
                <c:pt idx="210">
                  <c:v>2.6379816733129759</c:v>
                </c:pt>
                <c:pt idx="211">
                  <c:v>3.0466688054436197</c:v>
                </c:pt>
                <c:pt idx="212">
                  <c:v>3.4349184171487734</c:v>
                </c:pt>
                <c:pt idx="213">
                  <c:v>3.8017629253717655</c:v>
                </c:pt>
                <c:pt idx="214">
                  <c:v>4.1466644734108913</c:v>
                </c:pt>
                <c:pt idx="215">
                  <c:v>4.4694674088635988</c:v>
                </c:pt>
                <c:pt idx="216">
                  <c:v>4.7703426309041408</c:v>
                </c:pt>
                <c:pt idx="217">
                  <c:v>5.0497289952235205</c:v>
                </c:pt>
                <c:pt idx="218">
                  <c:v>5.3082758912493064</c:v>
                </c:pt>
                <c:pt idx="219">
                  <c:v>5.5467899257736457</c:v>
                </c:pt>
                <c:pt idx="220">
                  <c:v>5.766187537993547</c:v>
                </c:pt>
                <c:pt idx="221">
                  <c:v>5.9674544383817674</c:v>
                </c:pt>
                <c:pt idx="222">
                  <c:v>6.1516120504530392</c:v>
                </c:pt>
                <c:pt idx="223">
                  <c:v>6.3196906385041611</c:v>
                </c:pt>
                <c:pt idx="224">
                  <c:v>6.4727084976724685</c:v>
                </c:pt>
                <c:pt idx="225">
                  <c:v>6.6116564256570669</c:v>
                </c:pt>
                <c:pt idx="226">
                  <c:v>6.7374866474167403</c:v>
                </c:pt>
                <c:pt idx="227">
                  <c:v>6.8511053888972722</c:v>
                </c:pt>
                <c:pt idx="228">
                  <c:v>6.9533683642352058</c:v>
                </c:pt>
                <c:pt idx="229">
                  <c:v>7.0450785312888877</c:v>
                </c:pt>
                <c:pt idx="230">
                  <c:v>7.126985567796118</c:v>
                </c:pt>
                <c:pt idx="231">
                  <c:v>7.1997866153882502</c:v>
                </c:pt>
                <c:pt idx="232">
                  <c:v>7.2641279255927662</c:v>
                </c:pt>
                <c:pt idx="233">
                  <c:v>7.320607118169475</c:v>
                </c:pt>
                <c:pt idx="234">
                  <c:v>7.369775826866622</c:v>
                </c:pt>
                <c:pt idx="235">
                  <c:v>7.4121425613187775</c:v>
                </c:pt>
                <c:pt idx="236">
                  <c:v>7.4481756573364182</c:v>
                </c:pt>
                <c:pt idx="237">
                  <c:v>7.4783062225421473</c:v>
                </c:pt>
                <c:pt idx="238">
                  <c:v>7.502931011541472</c:v>
                </c:pt>
                <c:pt idx="239">
                  <c:v>7.5224151858678265</c:v>
                </c:pt>
                <c:pt idx="240">
                  <c:v>7.5370949299741916</c:v>
                </c:pt>
                <c:pt idx="241">
                  <c:v>7.5472799065652607</c:v>
                </c:pt>
                <c:pt idx="242">
                  <c:v>7.5532555434226438</c:v>
                </c:pt>
                <c:pt idx="243">
                  <c:v>7.5552851502711622</c:v>
                </c:pt>
                <c:pt idx="244">
                  <c:v>7.553611868733852</c:v>
                </c:pt>
                <c:pt idx="245">
                  <c:v>7.5484604614802393</c:v>
                </c:pt>
                <c:pt idx="246">
                  <c:v>7.5400389486446979</c:v>
                </c:pt>
                <c:pt idx="247">
                  <c:v>7.528540100759507</c:v>
                </c:pt>
                <c:pt idx="248">
                  <c:v>7.5141427980266915</c:v>
                </c:pt>
                <c:pt idx="249">
                  <c:v>7.4970132659106961</c:v>
                </c:pt>
                <c:pt idx="250">
                  <c:v>7.4773061968962811</c:v>
                </c:pt>
                <c:pt idx="251">
                  <c:v>7.4551657679181531</c:v>
                </c:pt>
                <c:pt idx="252">
                  <c:v>7.4307265625015981</c:v>
                </c:pt>
                <c:pt idx="253">
                  <c:v>7.4041144061090778</c:v>
                </c:pt>
                <c:pt idx="254">
                  <c:v>7.3754471226041378</c:v>
                </c:pt>
                <c:pt idx="255">
                  <c:v>7.3448352191484734</c:v>
                </c:pt>
                <c:pt idx="256">
                  <c:v>7.3123825062592207</c:v>
                </c:pt>
                <c:pt idx="257">
                  <c:v>7.2781866591843327</c:v>
                </c:pt>
                <c:pt idx="258">
                  <c:v>7.2423397262127178</c:v>
                </c:pt>
                <c:pt idx="259">
                  <c:v>7.2049285890272152</c:v>
                </c:pt>
                <c:pt idx="260">
                  <c:v>7.166035379735316</c:v>
                </c:pt>
                <c:pt idx="261">
                  <c:v>7.1257378587753415</c:v>
                </c:pt>
                <c:pt idx="262">
                  <c:v>7.0841097574943817</c:v>
                </c:pt>
                <c:pt idx="263">
                  <c:v>7.0412210888273714</c:v>
                </c:pt>
                <c:pt idx="264">
                  <c:v>6.9971384291724412</c:v>
                </c:pt>
                <c:pt idx="265">
                  <c:v>6.951925174254491</c:v>
                </c:pt>
                <c:pt idx="266">
                  <c:v>6.9056417714940341</c:v>
                </c:pt>
                <c:pt idx="267">
                  <c:v>6.8583459311501525</c:v>
                </c:pt>
                <c:pt idx="268">
                  <c:v>6.8100928182821825</c:v>
                </c:pt>
                <c:pt idx="269">
                  <c:v>6.7609352273728334</c:v>
                </c:pt>
                <c:pt idx="270">
                  <c:v>6.7109237412733851</c:v>
                </c:pt>
                <c:pt idx="271">
                  <c:v>6.6601068759679629</c:v>
                </c:pt>
                <c:pt idx="272">
                  <c:v>6.6085312125065361</c:v>
                </c:pt>
                <c:pt idx="273">
                  <c:v>6.5562415173238779</c:v>
                </c:pt>
                <c:pt idx="274">
                  <c:v>6.503280852042586</c:v>
                </c:pt>
                <c:pt idx="275">
                  <c:v>6.4496906737512694</c:v>
                </c:pt>
                <c:pt idx="276">
                  <c:v>6.3955109266526584</c:v>
                </c:pt>
                <c:pt idx="277">
                  <c:v>6.3407801258898822</c:v>
                </c:pt>
                <c:pt idx="278">
                  <c:v>6.2855354342812539</c:v>
                </c:pt>
                <c:pt idx="279">
                  <c:v>6.2298127326238308</c:v>
                </c:pt>
                <c:pt idx="280">
                  <c:v>6.1736466841630131</c:v>
                </c:pt>
                <c:pt idx="281">
                  <c:v>6.1170707937685034</c:v>
                </c:pt>
                <c:pt idx="282">
                  <c:v>6.0601174623059322</c:v>
                </c:pt>
                <c:pt idx="283">
                  <c:v>6.0028180366472643</c:v>
                </c:pt>
                <c:pt idx="284">
                  <c:v>5.9452028557214653</c:v>
                </c:pt>
                <c:pt idx="285">
                  <c:v>5.8873012929694095</c:v>
                </c:pt>
                <c:pt idx="286">
                  <c:v>5.8291417955331637</c:v>
                </c:pt>
                <c:pt idx="287">
                  <c:v>5.7707519204790021</c:v>
                </c:pt>
                <c:pt idx="288">
                  <c:v>5.7121583683260333</c:v>
                </c:pt>
                <c:pt idx="289">
                  <c:v>5.653387014127075</c:v>
                </c:pt>
                <c:pt idx="290">
                  <c:v>5.5944629363259279</c:v>
                </c:pt>
                <c:pt idx="291">
                  <c:v>5.5354104435944791</c:v>
                </c:pt>
                <c:pt idx="292">
                  <c:v>5.4762530998346737</c:v>
                </c:pt>
                <c:pt idx="293">
                  <c:v>5.4170137475133249</c:v>
                </c:pt>
                <c:pt idx="294">
                  <c:v>5.3577145294825588</c:v>
                </c:pt>
                <c:pt idx="295">
                  <c:v>5.2983769094247286</c:v>
                </c:pt>
                <c:pt idx="296">
                  <c:v>5.2390216910480216</c:v>
                </c:pt>
                <c:pt idx="297">
                  <c:v>5.1796690361475211</c:v>
                </c:pt>
                <c:pt idx="298">
                  <c:v>5.1203384816360336</c:v>
                </c:pt>
                <c:pt idx="299">
                  <c:v>5.061048955639464</c:v>
                </c:pt>
                <c:pt idx="300">
                  <c:v>5.001818792742994</c:v>
                </c:pt>
                <c:pt idx="301">
                  <c:v>4.9426657484662746</c:v>
                </c:pt>
                <c:pt idx="302">
                  <c:v>4.8836070130388194</c:v>
                </c:pt>
                <c:pt idx="303">
                  <c:v>4.8246592245401878</c:v>
                </c:pt>
                <c:pt idx="304">
                  <c:v>4.7658384814635522</c:v>
                </c:pt>
                <c:pt idx="305">
                  <c:v>4.7071603547559135</c:v>
                </c:pt>
                <c:pt idx="306">
                  <c:v>4.6486398993830864</c:v>
                </c:pt>
                <c:pt idx="307">
                  <c:v>4.5902916654633144</c:v>
                </c:pt>
                <c:pt idx="308">
                  <c:v>4.5321297090089443</c:v>
                </c:pt>
                <c:pt idx="309">
                  <c:v>4.4741676023120354</c:v>
                </c:pt>
                <c:pt idx="310">
                  <c:v>4.4164184440063119</c:v>
                </c:pt>
                <c:pt idx="311">
                  <c:v>4.358894868834553</c:v>
                </c:pt>
                <c:pt idx="312">
                  <c:v>4.3016090571478935</c:v>
                </c:pt>
                <c:pt idx="313">
                  <c:v>4.2445727441606786</c:v>
                </c:pt>
                <c:pt idx="314">
                  <c:v>4.1877972289822596</c:v>
                </c:pt>
                <c:pt idx="315">
                  <c:v>4.1312933834448975</c:v>
                </c:pt>
                <c:pt idx="316">
                  <c:v>4.0750716607448645</c:v>
                </c:pt>
                <c:pt idx="317">
                  <c:v>4.0191421039122268</c:v>
                </c:pt>
                <c:pt idx="318">
                  <c:v>3.9635143541228626</c:v>
                </c:pt>
                <c:pt idx="319">
                  <c:v>3.9081976588650429</c:v>
                </c:pt>
                <c:pt idx="320">
                  <c:v>3.8532008799713022</c:v>
                </c:pt>
                <c:pt idx="321">
                  <c:v>3.7985325015252176</c:v>
                </c:pt>
                <c:pt idx="322">
                  <c:v>3.7442006376515442</c:v>
                </c:pt>
                <c:pt idx="323">
                  <c:v>3.6902130401970981</c:v>
                </c:pt>
                <c:pt idx="324">
                  <c:v>3.6365771063088701</c:v>
                </c:pt>
                <c:pt idx="325">
                  <c:v>3.5832998859150189</c:v>
                </c:pt>
                <c:pt idx="326">
                  <c:v>3.530388089113619</c:v>
                </c:pt>
                <c:pt idx="327">
                  <c:v>3.4778480934732903</c:v>
                </c:pt>
                <c:pt idx="328">
                  <c:v>3.4256859512493572</c:v>
                </c:pt>
                <c:pt idx="329">
                  <c:v>3.3739073965184474</c:v>
                </c:pt>
                <c:pt idx="330">
                  <c:v>3.3225178522340864</c:v>
                </c:pt>
                <c:pt idx="331">
                  <c:v>3.2715224372052898</c:v>
                </c:pt>
                <c:pt idx="332">
                  <c:v>3.2209259729998383</c:v>
                </c:pt>
                <c:pt idx="333">
                  <c:v>3.1707329907735087</c:v>
                </c:pt>
                <c:pt idx="334">
                  <c:v>3.1209477380262198</c:v>
                </c:pt>
                <c:pt idx="335">
                  <c:v>3.0715741852857832</c:v>
                </c:pt>
                <c:pt idx="336">
                  <c:v>3.0226160327197684</c:v>
                </c:pt>
                <c:pt idx="337">
                  <c:v>2.9740767166756275</c:v>
                </c:pt>
                <c:pt idx="338">
                  <c:v>2.9259594161491975</c:v>
                </c:pt>
                <c:pt idx="339">
                  <c:v>2.8782670591814323</c:v>
                </c:pt>
                <c:pt idx="340">
                  <c:v>2.8310023291831516</c:v>
                </c:pt>
                <c:pt idx="341">
                  <c:v>2.7841676711874497</c:v>
                </c:pt>
                <c:pt idx="342">
                  <c:v>2.7377652980292417</c:v>
                </c:pt>
                <c:pt idx="343">
                  <c:v>2.6917971964515592</c:v>
                </c:pt>
                <c:pt idx="344">
                  <c:v>2.646265133137863</c:v>
                </c:pt>
                <c:pt idx="345">
                  <c:v>2.6011706606698404</c:v>
                </c:pt>
                <c:pt idx="346">
                  <c:v>2.5565151234099694</c:v>
                </c:pt>
                <c:pt idx="347">
                  <c:v>2.512299663308232</c:v>
                </c:pt>
                <c:pt idx="348">
                  <c:v>2.4685252256321881</c:v>
                </c:pt>
                <c:pt idx="349">
                  <c:v>2.4251925646198202</c:v>
                </c:pt>
                <c:pt idx="350">
                  <c:v>2.3823022490543933</c:v>
                </c:pt>
                <c:pt idx="351">
                  <c:v>2.3398546677607026</c:v>
                </c:pt>
                <c:pt idx="352">
                  <c:v>2.2978500350220692</c:v>
                </c:pt>
                <c:pt idx="353">
                  <c:v>2.2562883959174416</c:v>
                </c:pt>
                <c:pt idx="354">
                  <c:v>2.2151696315780915</c:v>
                </c:pt>
                <c:pt idx="355">
                  <c:v>2.1744934643632137</c:v>
                </c:pt>
                <c:pt idx="356">
                  <c:v>2.1342594629541907</c:v>
                </c:pt>
                <c:pt idx="357">
                  <c:v>2.0944670473668046</c:v>
                </c:pt>
                <c:pt idx="358">
                  <c:v>2.0551154938811562</c:v>
                </c:pt>
                <c:pt idx="359">
                  <c:v>2.0162039398889062</c:v>
                </c:pt>
                <c:pt idx="360">
                  <c:v>1.9777313886575154</c:v>
                </c:pt>
                <c:pt idx="361">
                  <c:v>1.9396967140112524</c:v>
                </c:pt>
                <c:pt idx="362">
                  <c:v>1.9020986649288281</c:v>
                </c:pt>
                <c:pt idx="363">
                  <c:v>1.8649358700574448</c:v>
                </c:pt>
                <c:pt idx="364">
                  <c:v>1.8282068421432012</c:v>
                </c:pt>
                <c:pt idx="365">
                  <c:v>1.7919099823779172</c:v>
                </c:pt>
                <c:pt idx="366">
                  <c:v>1.7560435846622902</c:v>
                </c:pt>
                <c:pt idx="367">
                  <c:v>1.7206058397855486</c:v>
                </c:pt>
                <c:pt idx="368">
                  <c:v>1.6855948395217304</c:v>
                </c:pt>
                <c:pt idx="369">
                  <c:v>1.6510085806427686</c:v>
                </c:pt>
                <c:pt idx="370">
                  <c:v>1.6168449688486941</c:v>
                </c:pt>
                <c:pt idx="371">
                  <c:v>1.5831018226151112</c:v>
                </c:pt>
                <c:pt idx="372">
                  <c:v>1.5497768769585356</c:v>
                </c:pt>
                <c:pt idx="373">
                  <c:v>1.5168677871197307</c:v>
                </c:pt>
                <c:pt idx="374">
                  <c:v>1.4843721321657242</c:v>
                </c:pt>
                <c:pt idx="375">
                  <c:v>1.4522874185108048</c:v>
                </c:pt>
                <c:pt idx="376">
                  <c:v>1.4206110833572136</c:v>
                </c:pt>
                <c:pt idx="377">
                  <c:v>1.3893404980559652</c:v>
                </c:pt>
                <c:pt idx="378">
                  <c:v>1.3584729713885189</c:v>
                </c:pt>
                <c:pt idx="379">
                  <c:v>1.3280057527699078</c:v>
                </c:pt>
                <c:pt idx="380">
                  <c:v>1.297936035374045</c:v>
                </c:pt>
                <c:pt idx="381">
                  <c:v>1.2682609591819602</c:v>
                </c:pt>
                <c:pt idx="382">
                  <c:v>1.2389776139536846</c:v>
                </c:pt>
                <c:pt idx="383">
                  <c:v>1.2100830421246336</c:v>
                </c:pt>
                <c:pt idx="384">
                  <c:v>1.1815742416272901</c:v>
                </c:pt>
                <c:pt idx="385">
                  <c:v>1.1534481686390539</c:v>
                </c:pt>
                <c:pt idx="386">
                  <c:v>1.1257017402571385</c:v>
                </c:pt>
                <c:pt idx="387">
                  <c:v>1.0983318371014406</c:v>
                </c:pt>
                <c:pt idx="388">
                  <c:v>1.0713353058462829</c:v>
                </c:pt>
                <c:pt idx="389">
                  <c:v>1.0447089616820158</c:v>
                </c:pt>
                <c:pt idx="390">
                  <c:v>1.0184495907074105</c:v>
                </c:pt>
                <c:pt idx="391">
                  <c:v>0.99255395225392817</c:v>
                </c:pt>
                <c:pt idx="392">
                  <c:v>0.967018781142718</c:v>
                </c:pt>
                <c:pt idx="393">
                  <c:v>0.96699364324927295</c:v>
                </c:pt>
                <c:pt idx="394">
                  <c:v>0.96696850570724457</c:v>
                </c:pt>
                <c:pt idx="395">
                  <c:v>0.96694336851661866</c:v>
                </c:pt>
                <c:pt idx="396">
                  <c:v>0.96691823167739877</c:v>
                </c:pt>
                <c:pt idx="397">
                  <c:v>0.96689309518957778</c:v>
                </c:pt>
                <c:pt idx="398">
                  <c:v>0.96686795905315392</c:v>
                </c:pt>
                <c:pt idx="399">
                  <c:v>0.96684282326812188</c:v>
                </c:pt>
                <c:pt idx="400">
                  <c:v>0.96681768783448341</c:v>
                </c:pt>
                <c:pt idx="401">
                  <c:v>0.96679255275222609</c:v>
                </c:pt>
                <c:pt idx="402">
                  <c:v>0.96676741802135879</c:v>
                </c:pt>
                <c:pt idx="403">
                  <c:v>0.96674228364187087</c:v>
                </c:pt>
                <c:pt idx="404">
                  <c:v>0.96671714961375876</c:v>
                </c:pt>
                <c:pt idx="405">
                  <c:v>0.9666920159370207</c:v>
                </c:pt>
                <c:pt idx="406">
                  <c:v>0.9666668826116549</c:v>
                </c:pt>
                <c:pt idx="407">
                  <c:v>0.96664174963765426</c:v>
                </c:pt>
                <c:pt idx="408">
                  <c:v>0.9666166170150241</c:v>
                </c:pt>
                <c:pt idx="409">
                  <c:v>0.9665914847437449</c:v>
                </c:pt>
                <c:pt idx="410">
                  <c:v>0.96656635282383441</c:v>
                </c:pt>
                <c:pt idx="411">
                  <c:v>0.96654122125526953</c:v>
                </c:pt>
                <c:pt idx="412">
                  <c:v>0.96651609003806094</c:v>
                </c:pt>
                <c:pt idx="413">
                  <c:v>0.96649095917219974</c:v>
                </c:pt>
                <c:pt idx="414">
                  <c:v>0.96646582865768238</c:v>
                </c:pt>
                <c:pt idx="415">
                  <c:v>0.96644069849450354</c:v>
                </c:pt>
                <c:pt idx="416">
                  <c:v>0.96641556868267031</c:v>
                </c:pt>
                <c:pt idx="417">
                  <c:v>0.9663904392221685</c:v>
                </c:pt>
                <c:pt idx="418">
                  <c:v>0.96636531011299809</c:v>
                </c:pt>
                <c:pt idx="419">
                  <c:v>0.96634018135516087</c:v>
                </c:pt>
                <c:pt idx="420">
                  <c:v>0.96631505294864617</c:v>
                </c:pt>
                <c:pt idx="421">
                  <c:v>0.96628992489345222</c:v>
                </c:pt>
                <c:pt idx="422">
                  <c:v>0.9662647971895808</c:v>
                </c:pt>
                <c:pt idx="423">
                  <c:v>0.96623966983702481</c:v>
                </c:pt>
                <c:pt idx="424">
                  <c:v>0.96621454283578068</c:v>
                </c:pt>
                <c:pt idx="425">
                  <c:v>0.96618941618584842</c:v>
                </c:pt>
                <c:pt idx="426">
                  <c:v>0.96616428988722092</c:v>
                </c:pt>
                <c:pt idx="427">
                  <c:v>0.96613916393989285</c:v>
                </c:pt>
                <c:pt idx="428">
                  <c:v>0.96611403834386955</c:v>
                </c:pt>
                <c:pt idx="429">
                  <c:v>0.9660889130991368</c:v>
                </c:pt>
                <c:pt idx="430">
                  <c:v>0.96606378820570526</c:v>
                </c:pt>
                <c:pt idx="431">
                  <c:v>0.96603866366355717</c:v>
                </c:pt>
                <c:pt idx="432">
                  <c:v>0.96601353947270141</c:v>
                </c:pt>
                <c:pt idx="433">
                  <c:v>0.96598841563312732</c:v>
                </c:pt>
                <c:pt idx="434">
                  <c:v>0.96596329214483134</c:v>
                </c:pt>
                <c:pt idx="435">
                  <c:v>0.96593816900781526</c:v>
                </c:pt>
                <c:pt idx="436">
                  <c:v>0.96591304622207197</c:v>
                </c:pt>
                <c:pt idx="437">
                  <c:v>0.96588792378759791</c:v>
                </c:pt>
                <c:pt idx="438">
                  <c:v>0.96586280170439309</c:v>
                </c:pt>
                <c:pt idx="439">
                  <c:v>0.96583767997245396</c:v>
                </c:pt>
                <c:pt idx="440">
                  <c:v>0.9658125585917734</c:v>
                </c:pt>
                <c:pt idx="441">
                  <c:v>0.96578743756235141</c:v>
                </c:pt>
                <c:pt idx="442">
                  <c:v>0.96576231688418623</c:v>
                </c:pt>
                <c:pt idx="443">
                  <c:v>0.96573719655726897</c:v>
                </c:pt>
                <c:pt idx="444">
                  <c:v>0.96571207658159608</c:v>
                </c:pt>
                <c:pt idx="445">
                  <c:v>0.96568695695717999</c:v>
                </c:pt>
                <c:pt idx="446">
                  <c:v>0.96566183768399583</c:v>
                </c:pt>
                <c:pt idx="447">
                  <c:v>0.96563671876205426</c:v>
                </c:pt>
                <c:pt idx="448">
                  <c:v>0.96561160019134995</c:v>
                </c:pt>
                <c:pt idx="449">
                  <c:v>0.96558648197187402</c:v>
                </c:pt>
                <c:pt idx="450">
                  <c:v>0.96556136410362647</c:v>
                </c:pt>
                <c:pt idx="451">
                  <c:v>0.96553624658660553</c:v>
                </c:pt>
                <c:pt idx="452">
                  <c:v>0.96551112942080941</c:v>
                </c:pt>
                <c:pt idx="453">
                  <c:v>0.96548601260622924</c:v>
                </c:pt>
                <c:pt idx="454">
                  <c:v>0.96546089614286501</c:v>
                </c:pt>
                <c:pt idx="455">
                  <c:v>0.96543578003071495</c:v>
                </c:pt>
                <c:pt idx="456">
                  <c:v>0.96541066426977373</c:v>
                </c:pt>
                <c:pt idx="457">
                  <c:v>0.9653855488600378</c:v>
                </c:pt>
                <c:pt idx="458">
                  <c:v>0.96536043380150538</c:v>
                </c:pt>
                <c:pt idx="459">
                  <c:v>0.96533531909417114</c:v>
                </c:pt>
                <c:pt idx="460">
                  <c:v>0.96531020473803508</c:v>
                </c:pt>
                <c:pt idx="461">
                  <c:v>0.96528509073309543</c:v>
                </c:pt>
                <c:pt idx="462">
                  <c:v>0.96525997707933797</c:v>
                </c:pt>
                <c:pt idx="463">
                  <c:v>0.96523486377677337</c:v>
                </c:pt>
                <c:pt idx="464">
                  <c:v>0.96520975082539096</c:v>
                </c:pt>
                <c:pt idx="465">
                  <c:v>0.96518463822519074</c:v>
                </c:pt>
                <c:pt idx="466">
                  <c:v>0.96515952597616739</c:v>
                </c:pt>
                <c:pt idx="467">
                  <c:v>0.9651344140783138</c:v>
                </c:pt>
                <c:pt idx="468">
                  <c:v>0.96510930253162819</c:v>
                </c:pt>
                <c:pt idx="469">
                  <c:v>0.96508419133611412</c:v>
                </c:pt>
                <c:pt idx="470">
                  <c:v>0.96505908049176803</c:v>
                </c:pt>
                <c:pt idx="471">
                  <c:v>0.96503396999857571</c:v>
                </c:pt>
                <c:pt idx="472">
                  <c:v>0.96500885985654605</c:v>
                </c:pt>
                <c:pt idx="473">
                  <c:v>0.96498375006567194</c:v>
                </c:pt>
                <c:pt idx="474">
                  <c:v>0.9649586406259445</c:v>
                </c:pt>
                <c:pt idx="475">
                  <c:v>0.96493353153736017</c:v>
                </c:pt>
                <c:pt idx="476">
                  <c:v>0.96490842279993494</c:v>
                </c:pt>
                <c:pt idx="477">
                  <c:v>0.96488331441364217</c:v>
                </c:pt>
                <c:pt idx="478">
                  <c:v>0.96485820637849073</c:v>
                </c:pt>
                <c:pt idx="479">
                  <c:v>0.96483309869447176</c:v>
                </c:pt>
                <c:pt idx="480">
                  <c:v>0.96480799136158701</c:v>
                </c:pt>
                <c:pt idx="481">
                  <c:v>0.96478288437983117</c:v>
                </c:pt>
                <c:pt idx="482">
                  <c:v>0.96475777774919536</c:v>
                </c:pt>
                <c:pt idx="483">
                  <c:v>0.96473267146968666</c:v>
                </c:pt>
                <c:pt idx="484">
                  <c:v>0.964707565541298</c:v>
                </c:pt>
                <c:pt idx="485">
                  <c:v>0.96468245996401869</c:v>
                </c:pt>
                <c:pt idx="486">
                  <c:v>0.96465735473785408</c:v>
                </c:pt>
                <c:pt idx="487">
                  <c:v>0.96463224986280238</c:v>
                </c:pt>
                <c:pt idx="488">
                  <c:v>0.96460714533885472</c:v>
                </c:pt>
                <c:pt idx="489">
                  <c:v>0.96458204116601287</c:v>
                </c:pt>
                <c:pt idx="490">
                  <c:v>0.96455693734426262</c:v>
                </c:pt>
                <c:pt idx="491">
                  <c:v>0.96453183387361818</c:v>
                </c:pt>
                <c:pt idx="492">
                  <c:v>0.96450673075406002</c:v>
                </c:pt>
                <c:pt idx="493">
                  <c:v>0.96448162798559522</c:v>
                </c:pt>
                <c:pt idx="494">
                  <c:v>0.96445652556821493</c:v>
                </c:pt>
                <c:pt idx="495">
                  <c:v>0.96443142350191735</c:v>
                </c:pt>
                <c:pt idx="496">
                  <c:v>0.96440632178670249</c:v>
                </c:pt>
                <c:pt idx="497">
                  <c:v>0.96438122042256147</c:v>
                </c:pt>
                <c:pt idx="498">
                  <c:v>0.96435611940949784</c:v>
                </c:pt>
                <c:pt idx="499">
                  <c:v>0.96433101874750093</c:v>
                </c:pt>
                <c:pt idx="500">
                  <c:v>0.96430591843657609</c:v>
                </c:pt>
                <c:pt idx="501">
                  <c:v>0.96428081847671088</c:v>
                </c:pt>
                <c:pt idx="502">
                  <c:v>0.96425571886790529</c:v>
                </c:pt>
                <c:pt idx="503">
                  <c:v>0.96423061961015932</c:v>
                </c:pt>
                <c:pt idx="504">
                  <c:v>0.96420552070346943</c:v>
                </c:pt>
                <c:pt idx="505">
                  <c:v>0.96418042214782673</c:v>
                </c:pt>
                <c:pt idx="506">
                  <c:v>0.96415532394323833</c:v>
                </c:pt>
                <c:pt idx="507">
                  <c:v>0.96413022608969001</c:v>
                </c:pt>
                <c:pt idx="508">
                  <c:v>0.96410512858718178</c:v>
                </c:pt>
                <c:pt idx="509">
                  <c:v>0.96408003143571719</c:v>
                </c:pt>
                <c:pt idx="510">
                  <c:v>0.96405493463528025</c:v>
                </c:pt>
                <c:pt idx="511">
                  <c:v>0.96402983818587629</c:v>
                </c:pt>
                <c:pt idx="512">
                  <c:v>0.96400474208750175</c:v>
                </c:pt>
                <c:pt idx="513">
                  <c:v>0.96397964634015487</c:v>
                </c:pt>
                <c:pt idx="514">
                  <c:v>0.96395455094382854</c:v>
                </c:pt>
                <c:pt idx="515">
                  <c:v>0.96392945589852275</c:v>
                </c:pt>
                <c:pt idx="516">
                  <c:v>0.96390436120422684</c:v>
                </c:pt>
                <c:pt idx="517">
                  <c:v>0.96387926686095149</c:v>
                </c:pt>
                <c:pt idx="518">
                  <c:v>0.96385417286867892</c:v>
                </c:pt>
                <c:pt idx="519">
                  <c:v>0.96382907922741623</c:v>
                </c:pt>
                <c:pt idx="520">
                  <c:v>0.96380398593715277</c:v>
                </c:pt>
                <c:pt idx="521">
                  <c:v>0.9637788929978921</c:v>
                </c:pt>
                <c:pt idx="522">
                  <c:v>0.96375380040962533</c:v>
                </c:pt>
                <c:pt idx="523">
                  <c:v>0.96372870817235423</c:v>
                </c:pt>
                <c:pt idx="524">
                  <c:v>0.96370361628606638</c:v>
                </c:pt>
                <c:pt idx="525">
                  <c:v>0.96367852475076887</c:v>
                </c:pt>
                <c:pt idx="526">
                  <c:v>0.96365343356645106</c:v>
                </c:pt>
                <c:pt idx="527">
                  <c:v>0.96362834273312004</c:v>
                </c:pt>
                <c:pt idx="528">
                  <c:v>0.96360325225076338</c:v>
                </c:pt>
                <c:pt idx="529">
                  <c:v>0.96357816211938285</c:v>
                </c:pt>
                <c:pt idx="530">
                  <c:v>0.96355307233896426</c:v>
                </c:pt>
                <c:pt idx="531">
                  <c:v>0.96352798290952002</c:v>
                </c:pt>
                <c:pt idx="532">
                  <c:v>0.96350289383103416</c:v>
                </c:pt>
                <c:pt idx="533">
                  <c:v>0.96347780510351555</c:v>
                </c:pt>
                <c:pt idx="534">
                  <c:v>0.96345271672694999</c:v>
                </c:pt>
                <c:pt idx="535">
                  <c:v>0.96342762870133214</c:v>
                </c:pt>
                <c:pt idx="536">
                  <c:v>0.96340254102667622</c:v>
                </c:pt>
                <c:pt idx="537">
                  <c:v>0.96337745370296268</c:v>
                </c:pt>
                <c:pt idx="538">
                  <c:v>0.96335236673019509</c:v>
                </c:pt>
                <c:pt idx="539">
                  <c:v>0.9633272801083681</c:v>
                </c:pt>
                <c:pt idx="540">
                  <c:v>0.96330219383747995</c:v>
                </c:pt>
                <c:pt idx="541">
                  <c:v>0.9632771079175253</c:v>
                </c:pt>
                <c:pt idx="542">
                  <c:v>0.96325202234850416</c:v>
                </c:pt>
                <c:pt idx="543">
                  <c:v>0.96322693713040763</c:v>
                </c:pt>
                <c:pt idx="544">
                  <c:v>0.96320185226323929</c:v>
                </c:pt>
                <c:pt idx="545">
                  <c:v>0.96317676774699379</c:v>
                </c:pt>
                <c:pt idx="546">
                  <c:v>0.96315168358166225</c:v>
                </c:pt>
                <c:pt idx="547">
                  <c:v>0.96312659976724824</c:v>
                </c:pt>
                <c:pt idx="548">
                  <c:v>0.96310151630374641</c:v>
                </c:pt>
                <c:pt idx="549">
                  <c:v>0.96307643319115499</c:v>
                </c:pt>
                <c:pt idx="550">
                  <c:v>0.96305135042946688</c:v>
                </c:pt>
                <c:pt idx="551">
                  <c:v>0.96302626801868385</c:v>
                </c:pt>
                <c:pt idx="552">
                  <c:v>0.96300118595879702</c:v>
                </c:pt>
                <c:pt idx="553">
                  <c:v>0.96297610424980462</c:v>
                </c:pt>
                <c:pt idx="554">
                  <c:v>0.9629510228917102</c:v>
                </c:pt>
                <c:pt idx="555">
                  <c:v>0.96292594188449954</c:v>
                </c:pt>
                <c:pt idx="556">
                  <c:v>0.96290086122817975</c:v>
                </c:pt>
                <c:pt idx="557">
                  <c:v>0.96287578092274018</c:v>
                </c:pt>
                <c:pt idx="558">
                  <c:v>0.96285070096818615</c:v>
                </c:pt>
                <c:pt idx="559">
                  <c:v>0.96282562136449812</c:v>
                </c:pt>
                <c:pt idx="560">
                  <c:v>0.96280054211169031</c:v>
                </c:pt>
                <c:pt idx="561">
                  <c:v>0.9627754632097556</c:v>
                </c:pt>
                <c:pt idx="562">
                  <c:v>0.96275038465868157</c:v>
                </c:pt>
                <c:pt idx="563">
                  <c:v>0.96272530645847176</c:v>
                </c:pt>
                <c:pt idx="564">
                  <c:v>0.96270022860912441</c:v>
                </c:pt>
                <c:pt idx="565">
                  <c:v>0.96267515111063418</c:v>
                </c:pt>
                <c:pt idx="566">
                  <c:v>0.96265007396299929</c:v>
                </c:pt>
                <c:pt idx="567">
                  <c:v>0.96262499716621086</c:v>
                </c:pt>
                <c:pt idx="568">
                  <c:v>0.962599920720276</c:v>
                </c:pt>
                <c:pt idx="569">
                  <c:v>0.9625748446251805</c:v>
                </c:pt>
                <c:pt idx="570">
                  <c:v>0.96254976888092791</c:v>
                </c:pt>
                <c:pt idx="571">
                  <c:v>0.96252469348750935</c:v>
                </c:pt>
                <c:pt idx="572">
                  <c:v>0.96249961844492837</c:v>
                </c:pt>
                <c:pt idx="573">
                  <c:v>0.96247454375318142</c:v>
                </c:pt>
                <c:pt idx="574">
                  <c:v>0.96244946941225429</c:v>
                </c:pt>
                <c:pt idx="575">
                  <c:v>0.96242439542215941</c:v>
                </c:pt>
                <c:pt idx="576">
                  <c:v>0.96239932178288257</c:v>
                </c:pt>
                <c:pt idx="577">
                  <c:v>0.96237424849442554</c:v>
                </c:pt>
                <c:pt idx="578">
                  <c:v>0.96234917555678123</c:v>
                </c:pt>
                <c:pt idx="579">
                  <c:v>0.96232410296994964</c:v>
                </c:pt>
                <c:pt idx="580">
                  <c:v>0.96229903073393253</c:v>
                </c:pt>
                <c:pt idx="581">
                  <c:v>0.96227395884871214</c:v>
                </c:pt>
                <c:pt idx="582">
                  <c:v>0.96224888731429914</c:v>
                </c:pt>
                <c:pt idx="583">
                  <c:v>0.96222381613068286</c:v>
                </c:pt>
                <c:pt idx="584">
                  <c:v>0.96219874529785976</c:v>
                </c:pt>
                <c:pt idx="585">
                  <c:v>0.96217367481583871</c:v>
                </c:pt>
                <c:pt idx="586">
                  <c:v>0.96214860468460017</c:v>
                </c:pt>
                <c:pt idx="587">
                  <c:v>0.96212353490414593</c:v>
                </c:pt>
                <c:pt idx="588">
                  <c:v>0.96209846547447953</c:v>
                </c:pt>
                <c:pt idx="589">
                  <c:v>0.96207339639559208</c:v>
                </c:pt>
                <c:pt idx="590">
                  <c:v>0.96204832766747828</c:v>
                </c:pt>
                <c:pt idx="591">
                  <c:v>0.96202325929013988</c:v>
                </c:pt>
                <c:pt idx="592">
                  <c:v>0.96199819126356978</c:v>
                </c:pt>
                <c:pt idx="593">
                  <c:v>0.96197312358776621</c:v>
                </c:pt>
                <c:pt idx="594">
                  <c:v>0.96194805626272384</c:v>
                </c:pt>
                <c:pt idx="595">
                  <c:v>0.96192298928844622</c:v>
                </c:pt>
                <c:pt idx="596">
                  <c:v>0.96189792266492979</c:v>
                </c:pt>
                <c:pt idx="597">
                  <c:v>0.96187285639215681</c:v>
                </c:pt>
                <c:pt idx="598">
                  <c:v>0.96184779047013613</c:v>
                </c:pt>
                <c:pt idx="599">
                  <c:v>0.96182272489886245</c:v>
                </c:pt>
                <c:pt idx="600">
                  <c:v>0.96179765967833752</c:v>
                </c:pt>
                <c:pt idx="601">
                  <c:v>0.96177259480855071</c:v>
                </c:pt>
                <c:pt idx="602">
                  <c:v>0.96174753028950377</c:v>
                </c:pt>
                <c:pt idx="603">
                  <c:v>0.96172246612118251</c:v>
                </c:pt>
                <c:pt idx="604">
                  <c:v>0.9616974023036029</c:v>
                </c:pt>
                <c:pt idx="605">
                  <c:v>0.96167233883674186</c:v>
                </c:pt>
                <c:pt idx="606">
                  <c:v>0.96164727572061715</c:v>
                </c:pt>
                <c:pt idx="607">
                  <c:v>0.96162221295520567</c:v>
                </c:pt>
                <c:pt idx="608">
                  <c:v>0.96159715054051453</c:v>
                </c:pt>
                <c:pt idx="609">
                  <c:v>0.96157208847653841</c:v>
                </c:pt>
                <c:pt idx="610">
                  <c:v>0.96154702676327375</c:v>
                </c:pt>
                <c:pt idx="611">
                  <c:v>0.96152196540071699</c:v>
                </c:pt>
                <c:pt idx="612">
                  <c:v>0.96149690438886282</c:v>
                </c:pt>
                <c:pt idx="613">
                  <c:v>0.96147184372771477</c:v>
                </c:pt>
                <c:pt idx="614">
                  <c:v>0.96144678341726397</c:v>
                </c:pt>
                <c:pt idx="615">
                  <c:v>0.9614217234575122</c:v>
                </c:pt>
                <c:pt idx="616">
                  <c:v>0.96139666384845057</c:v>
                </c:pt>
                <c:pt idx="617">
                  <c:v>0.96137160459007021</c:v>
                </c:pt>
                <c:pt idx="618">
                  <c:v>0.96134654568238354</c:v>
                </c:pt>
                <c:pt idx="619">
                  <c:v>0.96132148712538523</c:v>
                </c:pt>
                <c:pt idx="620">
                  <c:v>0.96129642891905576</c:v>
                </c:pt>
                <c:pt idx="621">
                  <c:v>0.96127137106340577</c:v>
                </c:pt>
                <c:pt idx="622">
                  <c:v>0.9612463135584246</c:v>
                </c:pt>
                <c:pt idx="623">
                  <c:v>0.9612212564041176</c:v>
                </c:pt>
                <c:pt idx="624">
                  <c:v>0.96119619960047586</c:v>
                </c:pt>
                <c:pt idx="625">
                  <c:v>0.96117114314749941</c:v>
                </c:pt>
                <c:pt idx="626">
                  <c:v>0.96114608704517757</c:v>
                </c:pt>
                <c:pt idx="627">
                  <c:v>0.96112103129351745</c:v>
                </c:pt>
                <c:pt idx="628">
                  <c:v>0.96109597589250662</c:v>
                </c:pt>
                <c:pt idx="629">
                  <c:v>0.96107092084214685</c:v>
                </c:pt>
                <c:pt idx="630">
                  <c:v>0.96104586614243637</c:v>
                </c:pt>
                <c:pt idx="631">
                  <c:v>0.96102081179336984</c:v>
                </c:pt>
                <c:pt idx="632">
                  <c:v>0.96099575779494728</c:v>
                </c:pt>
                <c:pt idx="633">
                  <c:v>0.96097070414716157</c:v>
                </c:pt>
                <c:pt idx="634">
                  <c:v>0.96094565084999672</c:v>
                </c:pt>
                <c:pt idx="635">
                  <c:v>0.96092059790347584</c:v>
                </c:pt>
                <c:pt idx="636">
                  <c:v>0.96089554530757404</c:v>
                </c:pt>
                <c:pt idx="637">
                  <c:v>0.96087049306230554</c:v>
                </c:pt>
                <c:pt idx="638">
                  <c:v>0.9608454411676508</c:v>
                </c:pt>
                <c:pt idx="639">
                  <c:v>0.96082038962361871</c:v>
                </c:pt>
                <c:pt idx="640">
                  <c:v>0.9607953384301986</c:v>
                </c:pt>
                <c:pt idx="641">
                  <c:v>0.96077028758739225</c:v>
                </c:pt>
                <c:pt idx="642">
                  <c:v>0.96074523709519255</c:v>
                </c:pt>
                <c:pt idx="643">
                  <c:v>0.96072018695359773</c:v>
                </c:pt>
                <c:pt idx="644">
                  <c:v>0.96069513716260246</c:v>
                </c:pt>
                <c:pt idx="645">
                  <c:v>0.9606700877222103</c:v>
                </c:pt>
                <c:pt idx="646">
                  <c:v>0.96064503863241235</c:v>
                </c:pt>
                <c:pt idx="647">
                  <c:v>0.96061998989320507</c:v>
                </c:pt>
                <c:pt idx="648">
                  <c:v>0.96059494150458669</c:v>
                </c:pt>
                <c:pt idx="649">
                  <c:v>0.96056989346655897</c:v>
                </c:pt>
                <c:pt idx="650">
                  <c:v>0.96054484577910948</c:v>
                </c:pt>
                <c:pt idx="651">
                  <c:v>0.96051979844224</c:v>
                </c:pt>
                <c:pt idx="652">
                  <c:v>0.96049475145594343</c:v>
                </c:pt>
                <c:pt idx="653">
                  <c:v>0.96046970482021798</c:v>
                </c:pt>
                <c:pt idx="654">
                  <c:v>0.96044465853506367</c:v>
                </c:pt>
                <c:pt idx="655">
                  <c:v>0.96041961260047692</c:v>
                </c:pt>
                <c:pt idx="656">
                  <c:v>0.96039456701645243</c:v>
                </c:pt>
                <c:pt idx="657">
                  <c:v>0.96036952178299195</c:v>
                </c:pt>
                <c:pt idx="658">
                  <c:v>0.96034447690008307</c:v>
                </c:pt>
                <c:pt idx="659">
                  <c:v>0.96031943236772754</c:v>
                </c:pt>
                <c:pt idx="660">
                  <c:v>0.96029438818591828</c:v>
                </c:pt>
                <c:pt idx="661">
                  <c:v>0.96026934435466238</c:v>
                </c:pt>
                <c:pt idx="662">
                  <c:v>0.96024430087394741</c:v>
                </c:pt>
                <c:pt idx="663">
                  <c:v>0.96021925774376982</c:v>
                </c:pt>
                <c:pt idx="664">
                  <c:v>0.96019421496413848</c:v>
                </c:pt>
                <c:pt idx="665">
                  <c:v>0.96016917253503209</c:v>
                </c:pt>
                <c:pt idx="666">
                  <c:v>0.96014413045645597</c:v>
                </c:pt>
                <c:pt idx="667">
                  <c:v>0.9601190887284119</c:v>
                </c:pt>
                <c:pt idx="668">
                  <c:v>0.96009404735089277</c:v>
                </c:pt>
                <c:pt idx="669">
                  <c:v>0.9600690063238897</c:v>
                </c:pt>
                <c:pt idx="670">
                  <c:v>0.96004396564740624</c:v>
                </c:pt>
                <c:pt idx="671">
                  <c:v>0.96001892532143884</c:v>
                </c:pt>
                <c:pt idx="672">
                  <c:v>0.95999388534597863</c:v>
                </c:pt>
                <c:pt idx="673">
                  <c:v>0.95996884572102914</c:v>
                </c:pt>
                <c:pt idx="674">
                  <c:v>0.9599438064465815</c:v>
                </c:pt>
                <c:pt idx="675">
                  <c:v>0.95991876752264282</c:v>
                </c:pt>
                <c:pt idx="676">
                  <c:v>0.95989372894919711</c:v>
                </c:pt>
                <c:pt idx="677">
                  <c:v>0.95986869072624614</c:v>
                </c:pt>
                <c:pt idx="678">
                  <c:v>0.95984365285378814</c:v>
                </c:pt>
                <c:pt idx="679">
                  <c:v>0.95981861533181778</c:v>
                </c:pt>
                <c:pt idx="680">
                  <c:v>0.95979357816033151</c:v>
                </c:pt>
                <c:pt idx="681">
                  <c:v>0.95976854133932576</c:v>
                </c:pt>
                <c:pt idx="682">
                  <c:v>0.95974350486880233</c:v>
                </c:pt>
                <c:pt idx="683">
                  <c:v>0.95971846874875588</c:v>
                </c:pt>
                <c:pt idx="684">
                  <c:v>0.95969343297917931</c:v>
                </c:pt>
                <c:pt idx="685">
                  <c:v>0.95966839756007261</c:v>
                </c:pt>
                <c:pt idx="686">
                  <c:v>0.95964336249143578</c:v>
                </c:pt>
                <c:pt idx="687">
                  <c:v>0.95961832777325284</c:v>
                </c:pt>
                <c:pt idx="688">
                  <c:v>0.95959329340553445</c:v>
                </c:pt>
                <c:pt idx="689">
                  <c:v>0.95956825938826995</c:v>
                </c:pt>
                <c:pt idx="690">
                  <c:v>0.95954322572146289</c:v>
                </c:pt>
                <c:pt idx="691">
                  <c:v>0.95951819240510261</c:v>
                </c:pt>
                <c:pt idx="692">
                  <c:v>0.95949315943918734</c:v>
                </c:pt>
                <c:pt idx="693">
                  <c:v>0.95946812682371707</c:v>
                </c:pt>
                <c:pt idx="694">
                  <c:v>0.95944309455868826</c:v>
                </c:pt>
                <c:pt idx="695">
                  <c:v>0.95941806264409557</c:v>
                </c:pt>
                <c:pt idx="696">
                  <c:v>0.95939303107993368</c:v>
                </c:pt>
                <c:pt idx="697">
                  <c:v>0.95936799986620436</c:v>
                </c:pt>
                <c:pt idx="698">
                  <c:v>0.95934296900290228</c:v>
                </c:pt>
                <c:pt idx="699">
                  <c:v>0.95931793849002389</c:v>
                </c:pt>
                <c:pt idx="700">
                  <c:v>0.95929290832756742</c:v>
                </c:pt>
                <c:pt idx="701">
                  <c:v>0.95926787851552753</c:v>
                </c:pt>
                <c:pt idx="702">
                  <c:v>0.95924284905389712</c:v>
                </c:pt>
                <c:pt idx="703">
                  <c:v>0.95921781994268152</c:v>
                </c:pt>
                <c:pt idx="704">
                  <c:v>0.95919279118187362</c:v>
                </c:pt>
                <c:pt idx="705">
                  <c:v>0.95916776277146454</c:v>
                </c:pt>
                <c:pt idx="706">
                  <c:v>0.95914273471146494</c:v>
                </c:pt>
                <c:pt idx="707">
                  <c:v>0.95911770700186239</c:v>
                </c:pt>
                <c:pt idx="708">
                  <c:v>0.95909267964265332</c:v>
                </c:pt>
                <c:pt idx="709">
                  <c:v>0.9590676526338342</c:v>
                </c:pt>
                <c:pt idx="710">
                  <c:v>0.95904262597540502</c:v>
                </c:pt>
                <c:pt idx="711">
                  <c:v>0.95901759966736044</c:v>
                </c:pt>
                <c:pt idx="712">
                  <c:v>0.95899257370969515</c:v>
                </c:pt>
                <c:pt idx="713">
                  <c:v>0.95896754810240736</c:v>
                </c:pt>
                <c:pt idx="714">
                  <c:v>0.95894252284549886</c:v>
                </c:pt>
                <c:pt idx="715">
                  <c:v>0.95891749793896075</c:v>
                </c:pt>
                <c:pt idx="716">
                  <c:v>0.95889247338279304</c:v>
                </c:pt>
                <c:pt idx="717">
                  <c:v>0.95886744917699041</c:v>
                </c:pt>
                <c:pt idx="718">
                  <c:v>0.95884242532155106</c:v>
                </c:pt>
                <c:pt idx="719">
                  <c:v>0.95881740181646791</c:v>
                </c:pt>
                <c:pt idx="720">
                  <c:v>0.95879237866174449</c:v>
                </c:pt>
                <c:pt idx="721">
                  <c:v>0.95876735585737016</c:v>
                </c:pt>
                <c:pt idx="722">
                  <c:v>0.95874233340334847</c:v>
                </c:pt>
                <c:pt idx="723">
                  <c:v>0.95871731129966875</c:v>
                </c:pt>
                <c:pt idx="724">
                  <c:v>0.95869228954633279</c:v>
                </c:pt>
                <c:pt idx="725">
                  <c:v>0.9586672681433388</c:v>
                </c:pt>
                <c:pt idx="726">
                  <c:v>0.95864224709067969</c:v>
                </c:pt>
                <c:pt idx="727">
                  <c:v>0.95861722638835722</c:v>
                </c:pt>
                <c:pt idx="728">
                  <c:v>0.95859220603636253</c:v>
                </c:pt>
                <c:pt idx="729">
                  <c:v>0.95856718603469382</c:v>
                </c:pt>
                <c:pt idx="730">
                  <c:v>0.95854216638334755</c:v>
                </c:pt>
                <c:pt idx="731">
                  <c:v>0.95851714708232194</c:v>
                </c:pt>
                <c:pt idx="732">
                  <c:v>0.95849212813161699</c:v>
                </c:pt>
                <c:pt idx="733">
                  <c:v>0.9584671095312185</c:v>
                </c:pt>
                <c:pt idx="734">
                  <c:v>0.95844209128114066</c:v>
                </c:pt>
                <c:pt idx="735">
                  <c:v>0.95841707338136217</c:v>
                </c:pt>
                <c:pt idx="736">
                  <c:v>0.95839205583188836</c:v>
                </c:pt>
                <c:pt idx="737">
                  <c:v>0.95836703863271744</c:v>
                </c:pt>
                <c:pt idx="738">
                  <c:v>0.95834202178384587</c:v>
                </c:pt>
                <c:pt idx="739">
                  <c:v>0.95831700528526831</c:v>
                </c:pt>
                <c:pt idx="740">
                  <c:v>0.95829198913698121</c:v>
                </c:pt>
                <c:pt idx="741">
                  <c:v>0.95826697333898281</c:v>
                </c:pt>
                <c:pt idx="742">
                  <c:v>0.95824195789126776</c:v>
                </c:pt>
                <c:pt idx="743">
                  <c:v>0.95821694279383074</c:v>
                </c:pt>
                <c:pt idx="744">
                  <c:v>0.95819192804667885</c:v>
                </c:pt>
                <c:pt idx="745">
                  <c:v>0.95816691364979611</c:v>
                </c:pt>
                <c:pt idx="746">
                  <c:v>0.95814189960318963</c:v>
                </c:pt>
                <c:pt idx="747">
                  <c:v>0.95811688590685229</c:v>
                </c:pt>
                <c:pt idx="748">
                  <c:v>0.95809187256077166</c:v>
                </c:pt>
                <c:pt idx="749">
                  <c:v>0.95806685956496196</c:v>
                </c:pt>
                <c:pt idx="750">
                  <c:v>0.95804184691940719</c:v>
                </c:pt>
                <c:pt idx="751">
                  <c:v>0.95801683462410914</c:v>
                </c:pt>
                <c:pt idx="752">
                  <c:v>0.95799182267906424</c:v>
                </c:pt>
                <c:pt idx="753">
                  <c:v>0.95796681108426895</c:v>
                </c:pt>
                <c:pt idx="754">
                  <c:v>0.95794179983971794</c:v>
                </c:pt>
                <c:pt idx="755">
                  <c:v>0.95791678894540766</c:v>
                </c:pt>
                <c:pt idx="756">
                  <c:v>0.9578917784013381</c:v>
                </c:pt>
                <c:pt idx="757">
                  <c:v>0.95786676820750571</c:v>
                </c:pt>
                <c:pt idx="758">
                  <c:v>0.95784175836390695</c:v>
                </c:pt>
                <c:pt idx="759">
                  <c:v>0.95781674887053292</c:v>
                </c:pt>
                <c:pt idx="760">
                  <c:v>0.95779173972739251</c:v>
                </c:pt>
                <c:pt idx="761">
                  <c:v>0.95776673093447684</c:v>
                </c:pt>
                <c:pt idx="762">
                  <c:v>0.9577417224917717</c:v>
                </c:pt>
                <c:pt idx="763">
                  <c:v>0.95771671439928951</c:v>
                </c:pt>
                <c:pt idx="764">
                  <c:v>0.95769170665701608</c:v>
                </c:pt>
                <c:pt idx="765">
                  <c:v>0.95766669926495673</c:v>
                </c:pt>
                <c:pt idx="766">
                  <c:v>0.95764169222310258</c:v>
                </c:pt>
                <c:pt idx="767">
                  <c:v>0.9576166855314554</c:v>
                </c:pt>
                <c:pt idx="768">
                  <c:v>0.95759167919000632</c:v>
                </c:pt>
                <c:pt idx="769">
                  <c:v>0.9575666731987571</c:v>
                </c:pt>
                <c:pt idx="770">
                  <c:v>0.9575416675576971</c:v>
                </c:pt>
                <c:pt idx="771">
                  <c:v>0.95751666226683518</c:v>
                </c:pt>
                <c:pt idx="772">
                  <c:v>0.95749165732615182</c:v>
                </c:pt>
                <c:pt idx="773">
                  <c:v>0.95746665273566123</c:v>
                </c:pt>
                <c:pt idx="774">
                  <c:v>0.95744164849534918</c:v>
                </c:pt>
                <c:pt idx="775">
                  <c:v>0.95741664460521214</c:v>
                </c:pt>
                <c:pt idx="776">
                  <c:v>0.95739164106525543</c:v>
                </c:pt>
                <c:pt idx="777">
                  <c:v>0.95736663787546483</c:v>
                </c:pt>
                <c:pt idx="778">
                  <c:v>0.95734163503584391</c:v>
                </c:pt>
                <c:pt idx="779">
                  <c:v>0.95731663254639088</c:v>
                </c:pt>
                <c:pt idx="780">
                  <c:v>0.95729163040709508</c:v>
                </c:pt>
                <c:pt idx="781">
                  <c:v>0.95726662861796008</c:v>
                </c:pt>
                <c:pt idx="782">
                  <c:v>0.95724162717897876</c:v>
                </c:pt>
                <c:pt idx="783">
                  <c:v>0.95721662609015112</c:v>
                </c:pt>
                <c:pt idx="784">
                  <c:v>0.95719162535146829</c:v>
                </c:pt>
                <c:pt idx="785">
                  <c:v>0.95716662496293736</c:v>
                </c:pt>
                <c:pt idx="786">
                  <c:v>0.95714162492454236</c:v>
                </c:pt>
                <c:pt idx="787">
                  <c:v>0.95711662523629215</c:v>
                </c:pt>
                <c:pt idx="788">
                  <c:v>0.95709162589817431</c:v>
                </c:pt>
                <c:pt idx="789">
                  <c:v>0.9570666269101924</c:v>
                </c:pt>
                <c:pt idx="790">
                  <c:v>0.95704162827233752</c:v>
                </c:pt>
                <c:pt idx="791">
                  <c:v>0.95701662998461146</c:v>
                </c:pt>
                <c:pt idx="792">
                  <c:v>0.95699163204700355</c:v>
                </c:pt>
                <c:pt idx="793">
                  <c:v>0.95696663445952268</c:v>
                </c:pt>
                <c:pt idx="794">
                  <c:v>0.95694163722215286</c:v>
                </c:pt>
                <c:pt idx="795">
                  <c:v>0.95691664033489587</c:v>
                </c:pt>
                <c:pt idx="796">
                  <c:v>0.95689164379774283</c:v>
                </c:pt>
                <c:pt idx="797">
                  <c:v>0.95686664761070617</c:v>
                </c:pt>
                <c:pt idx="798">
                  <c:v>0.9568416517737699</c:v>
                </c:pt>
                <c:pt idx="799">
                  <c:v>0.95681665628693224</c:v>
                </c:pt>
                <c:pt idx="800">
                  <c:v>0.95679166115019676</c:v>
                </c:pt>
                <c:pt idx="801">
                  <c:v>0.95676666636354746</c:v>
                </c:pt>
                <c:pt idx="802">
                  <c:v>0.956741671926995</c:v>
                </c:pt>
                <c:pt idx="803">
                  <c:v>0.95671667784052516</c:v>
                </c:pt>
                <c:pt idx="804">
                  <c:v>0.95669168410414152</c:v>
                </c:pt>
                <c:pt idx="805">
                  <c:v>0.95666669071784227</c:v>
                </c:pt>
                <c:pt idx="806">
                  <c:v>0.95664169768161678</c:v>
                </c:pt>
                <c:pt idx="807">
                  <c:v>0.9566167049954668</c:v>
                </c:pt>
                <c:pt idx="808">
                  <c:v>0.9565917126593817</c:v>
                </c:pt>
                <c:pt idx="809">
                  <c:v>0.95656672067337034</c:v>
                </c:pt>
                <c:pt idx="810">
                  <c:v>0.95654172903742385</c:v>
                </c:pt>
                <c:pt idx="811">
                  <c:v>0.95651673775153867</c:v>
                </c:pt>
                <c:pt idx="812">
                  <c:v>0.95649174681570948</c:v>
                </c:pt>
                <c:pt idx="813">
                  <c:v>0.95646675622994159</c:v>
                </c:pt>
                <c:pt idx="814">
                  <c:v>0.95644176599421904</c:v>
                </c:pt>
                <c:pt idx="815">
                  <c:v>0.95641677610854181</c:v>
                </c:pt>
                <c:pt idx="816">
                  <c:v>0.95639178657291701</c:v>
                </c:pt>
                <c:pt idx="817">
                  <c:v>0.95636679738733044</c:v>
                </c:pt>
                <c:pt idx="818">
                  <c:v>0.95634180855178741</c:v>
                </c:pt>
                <c:pt idx="819">
                  <c:v>0.95631682006627017</c:v>
                </c:pt>
                <c:pt idx="820">
                  <c:v>0.95629183193079825</c:v>
                </c:pt>
                <c:pt idx="821">
                  <c:v>0.95626684414534679</c:v>
                </c:pt>
                <c:pt idx="822">
                  <c:v>0.95624185670992112</c:v>
                </c:pt>
                <c:pt idx="823">
                  <c:v>0.95621686962452301</c:v>
                </c:pt>
                <c:pt idx="824">
                  <c:v>0.95619188288913826</c:v>
                </c:pt>
                <c:pt idx="825">
                  <c:v>0.95616689650377573</c:v>
                </c:pt>
                <c:pt idx="826">
                  <c:v>0.95614191046842123</c:v>
                </c:pt>
                <c:pt idx="827">
                  <c:v>0.95611692478308008</c:v>
                </c:pt>
                <c:pt idx="828">
                  <c:v>0.95609193944773629</c:v>
                </c:pt>
                <c:pt idx="829">
                  <c:v>0.95606695446240941</c:v>
                </c:pt>
                <c:pt idx="830">
                  <c:v>0.95604196982707101</c:v>
                </c:pt>
                <c:pt idx="831">
                  <c:v>0.95601698554173176</c:v>
                </c:pt>
                <c:pt idx="832">
                  <c:v>0.95599200160638809</c:v>
                </c:pt>
                <c:pt idx="833">
                  <c:v>0.95596701802103112</c:v>
                </c:pt>
                <c:pt idx="834">
                  <c:v>0.95594203478566975</c:v>
                </c:pt>
                <c:pt idx="835">
                  <c:v>0.9559170519002862</c:v>
                </c:pt>
                <c:pt idx="836">
                  <c:v>0.95589206936488402</c:v>
                </c:pt>
                <c:pt idx="837">
                  <c:v>0.95586708717945434</c:v>
                </c:pt>
                <c:pt idx="838">
                  <c:v>0.95584210534400249</c:v>
                </c:pt>
                <c:pt idx="839">
                  <c:v>0.95581712385852313</c:v>
                </c:pt>
                <c:pt idx="840">
                  <c:v>0.95579214272301272</c:v>
                </c:pt>
                <c:pt idx="841">
                  <c:v>0.95576716193746059</c:v>
                </c:pt>
                <c:pt idx="842">
                  <c:v>0.95574218150187384</c:v>
                </c:pt>
                <c:pt idx="843">
                  <c:v>0.95571720141623828</c:v>
                </c:pt>
                <c:pt idx="844">
                  <c:v>0.95569222168056456</c:v>
                </c:pt>
                <c:pt idx="845">
                  <c:v>0.95566724229484024</c:v>
                </c:pt>
                <c:pt idx="846">
                  <c:v>0.95564226325906887</c:v>
                </c:pt>
                <c:pt idx="847">
                  <c:v>0.95561728457323269</c:v>
                </c:pt>
                <c:pt idx="848">
                  <c:v>0.95559230623734237</c:v>
                </c:pt>
                <c:pt idx="849">
                  <c:v>0.95556732825139079</c:v>
                </c:pt>
                <c:pt idx="850">
                  <c:v>0.95554235061537618</c:v>
                </c:pt>
                <c:pt idx="851">
                  <c:v>0.95551737332929143</c:v>
                </c:pt>
                <c:pt idx="852">
                  <c:v>0.95549239639313477</c:v>
                </c:pt>
                <c:pt idx="853">
                  <c:v>0.95546741980690264</c:v>
                </c:pt>
                <c:pt idx="854">
                  <c:v>0.95544244357059505</c:v>
                </c:pt>
                <c:pt idx="855">
                  <c:v>0.9554174676842031</c:v>
                </c:pt>
                <c:pt idx="856">
                  <c:v>0.95539249214773392</c:v>
                </c:pt>
                <c:pt idx="857">
                  <c:v>0.95536751696116973</c:v>
                </c:pt>
                <c:pt idx="858">
                  <c:v>0.95534254212451941</c:v>
                </c:pt>
                <c:pt idx="859">
                  <c:v>0.95531756763777409</c:v>
                </c:pt>
                <c:pt idx="860">
                  <c:v>0.95529259350093021</c:v>
                </c:pt>
                <c:pt idx="861">
                  <c:v>0.95526761971398777</c:v>
                </c:pt>
                <c:pt idx="862">
                  <c:v>0.95524264627693967</c:v>
                </c:pt>
                <c:pt idx="863">
                  <c:v>0.95521767318978412</c:v>
                </c:pt>
                <c:pt idx="864">
                  <c:v>0.95519270045251936</c:v>
                </c:pt>
                <c:pt idx="865">
                  <c:v>0.95516772806514183</c:v>
                </c:pt>
                <c:pt idx="866">
                  <c:v>0.95514275602764798</c:v>
                </c:pt>
                <c:pt idx="867">
                  <c:v>0.95511778434003247</c:v>
                </c:pt>
                <c:pt idx="868">
                  <c:v>0.95509281300229709</c:v>
                </c:pt>
                <c:pt idx="869">
                  <c:v>0.95506784201443118</c:v>
                </c:pt>
                <c:pt idx="870">
                  <c:v>0.95504287137643651</c:v>
                </c:pt>
                <c:pt idx="871">
                  <c:v>0.95501790108830953</c:v>
                </c:pt>
                <c:pt idx="872">
                  <c:v>0.95499293115004491</c:v>
                </c:pt>
                <c:pt idx="873">
                  <c:v>0.95496796156164088</c:v>
                </c:pt>
                <c:pt idx="874">
                  <c:v>0.9549429923230992</c:v>
                </c:pt>
                <c:pt idx="875">
                  <c:v>0.95491802343440924</c:v>
                </c:pt>
                <c:pt idx="876">
                  <c:v>0.95489305489556564</c:v>
                </c:pt>
                <c:pt idx="877">
                  <c:v>0.95486808670657553</c:v>
                </c:pt>
                <c:pt idx="878">
                  <c:v>0.95484311886742645</c:v>
                </c:pt>
                <c:pt idx="879">
                  <c:v>0.95481815137812021</c:v>
                </c:pt>
                <c:pt idx="880">
                  <c:v>0.954793184238655</c:v>
                </c:pt>
                <c:pt idx="881">
                  <c:v>0.95476821744902196</c:v>
                </c:pt>
                <c:pt idx="882">
                  <c:v>0.95474325100922108</c:v>
                </c:pt>
                <c:pt idx="883">
                  <c:v>0.95471828491924704</c:v>
                </c:pt>
                <c:pt idx="884">
                  <c:v>0.95469331917909628</c:v>
                </c:pt>
                <c:pt idx="885">
                  <c:v>0.9546683537887688</c:v>
                </c:pt>
                <c:pt idx="886">
                  <c:v>0.95464338874825927</c:v>
                </c:pt>
                <c:pt idx="887">
                  <c:v>0.95461842405756947</c:v>
                </c:pt>
                <c:pt idx="888">
                  <c:v>0.95459345971668519</c:v>
                </c:pt>
                <c:pt idx="889">
                  <c:v>0.95456849572561531</c:v>
                </c:pt>
                <c:pt idx="890">
                  <c:v>0.95454353208434917</c:v>
                </c:pt>
                <c:pt idx="891">
                  <c:v>0.95451856879288322</c:v>
                </c:pt>
                <c:pt idx="892">
                  <c:v>0.95449360585121923</c:v>
                </c:pt>
                <c:pt idx="893">
                  <c:v>0.9544686432593501</c:v>
                </c:pt>
                <c:pt idx="894">
                  <c:v>0.95444368101727406</c:v>
                </c:pt>
                <c:pt idx="895">
                  <c:v>0.9544187191249911</c:v>
                </c:pt>
                <c:pt idx="896">
                  <c:v>0.95439375758248701</c:v>
                </c:pt>
                <c:pt idx="897">
                  <c:v>0.9543687963897689</c:v>
                </c:pt>
                <c:pt idx="898">
                  <c:v>0.95434383554683144</c:v>
                </c:pt>
                <c:pt idx="899">
                  <c:v>0.9543188750536693</c:v>
                </c:pt>
                <c:pt idx="900">
                  <c:v>0.95429391491027893</c:v>
                </c:pt>
                <c:pt idx="901">
                  <c:v>0.9542689551166621</c:v>
                </c:pt>
                <c:pt idx="902">
                  <c:v>0.95424399567281526</c:v>
                </c:pt>
                <c:pt idx="903">
                  <c:v>0.9542190365787242</c:v>
                </c:pt>
                <c:pt idx="904">
                  <c:v>0.95419407783439603</c:v>
                </c:pt>
                <c:pt idx="905">
                  <c:v>0.95416911943982541</c:v>
                </c:pt>
                <c:pt idx="906">
                  <c:v>0.95414416139501235</c:v>
                </c:pt>
                <c:pt idx="907">
                  <c:v>0.95411920369994618</c:v>
                </c:pt>
                <c:pt idx="908">
                  <c:v>0.95409424635462337</c:v>
                </c:pt>
                <c:pt idx="909">
                  <c:v>0.954069289359051</c:v>
                </c:pt>
                <c:pt idx="910">
                  <c:v>0.95404433271321665</c:v>
                </c:pt>
                <c:pt idx="911">
                  <c:v>0.95401937641711854</c:v>
                </c:pt>
                <c:pt idx="912">
                  <c:v>0.95399442047075489</c:v>
                </c:pt>
                <c:pt idx="913">
                  <c:v>0.95396946487412393</c:v>
                </c:pt>
                <c:pt idx="914">
                  <c:v>0.95394450962722566</c:v>
                </c:pt>
                <c:pt idx="915">
                  <c:v>0.95391955473004231</c:v>
                </c:pt>
                <c:pt idx="916">
                  <c:v>0.95389460018258454</c:v>
                </c:pt>
                <c:pt idx="917">
                  <c:v>0.95386964598485058</c:v>
                </c:pt>
                <c:pt idx="918">
                  <c:v>0.95384469213682443</c:v>
                </c:pt>
                <c:pt idx="919">
                  <c:v>0.95381973863850789</c:v>
                </c:pt>
                <c:pt idx="920">
                  <c:v>0.95379478548990804</c:v>
                </c:pt>
                <c:pt idx="921">
                  <c:v>0.95376983269100712</c:v>
                </c:pt>
                <c:pt idx="922">
                  <c:v>0.9537448802418087</c:v>
                </c:pt>
                <c:pt idx="923">
                  <c:v>0.95371992814231454</c:v>
                </c:pt>
                <c:pt idx="924">
                  <c:v>0.95369497639250866</c:v>
                </c:pt>
                <c:pt idx="925">
                  <c:v>0.95367002499239817</c:v>
                </c:pt>
                <c:pt idx="926">
                  <c:v>0.95364507394197773</c:v>
                </c:pt>
                <c:pt idx="927">
                  <c:v>0.95362012324123668</c:v>
                </c:pt>
                <c:pt idx="928">
                  <c:v>0.95359517289018569</c:v>
                </c:pt>
                <c:pt idx="929">
                  <c:v>0.95357022288881055</c:v>
                </c:pt>
                <c:pt idx="930">
                  <c:v>0.95354527323711125</c:v>
                </c:pt>
                <c:pt idx="931">
                  <c:v>0.95352032393509134</c:v>
                </c:pt>
                <c:pt idx="932">
                  <c:v>0.95349537498273662</c:v>
                </c:pt>
                <c:pt idx="933">
                  <c:v>0.95347042638004709</c:v>
                </c:pt>
                <c:pt idx="934">
                  <c:v>0.95344547812702451</c:v>
                </c:pt>
                <c:pt idx="935">
                  <c:v>0.95342053022365647</c:v>
                </c:pt>
                <c:pt idx="936">
                  <c:v>0.95339558266995006</c:v>
                </c:pt>
                <c:pt idx="937">
                  <c:v>0.95337063546588752</c:v>
                </c:pt>
                <c:pt idx="938">
                  <c:v>0.95334568861148661</c:v>
                </c:pt>
                <c:pt idx="939">
                  <c:v>0.95332074210672602</c:v>
                </c:pt>
                <c:pt idx="940">
                  <c:v>0.95329579595161107</c:v>
                </c:pt>
                <c:pt idx="941">
                  <c:v>0.95327085014613644</c:v>
                </c:pt>
                <c:pt idx="942">
                  <c:v>0.9532459046903039</c:v>
                </c:pt>
                <c:pt idx="943">
                  <c:v>0.9532209595840957</c:v>
                </c:pt>
                <c:pt idx="944">
                  <c:v>0.95319601482752248</c:v>
                </c:pt>
                <c:pt idx="945">
                  <c:v>0.95317107042057536</c:v>
                </c:pt>
                <c:pt idx="946">
                  <c:v>0.9531461263632508</c:v>
                </c:pt>
                <c:pt idx="947">
                  <c:v>0.95312118265555057</c:v>
                </c:pt>
                <c:pt idx="948">
                  <c:v>0.95309623929747112</c:v>
                </c:pt>
                <c:pt idx="949">
                  <c:v>0.95307129628900533</c:v>
                </c:pt>
                <c:pt idx="950">
                  <c:v>0.95304635363014611</c:v>
                </c:pt>
                <c:pt idx="951">
                  <c:v>0.95302141132089879</c:v>
                </c:pt>
                <c:pt idx="952">
                  <c:v>0.95299646936125271</c:v>
                </c:pt>
                <c:pt idx="953">
                  <c:v>0.95297152775120963</c:v>
                </c:pt>
                <c:pt idx="954">
                  <c:v>0.95294658649076958</c:v>
                </c:pt>
                <c:pt idx="955">
                  <c:v>0.9529216455799201</c:v>
                </c:pt>
                <c:pt idx="956">
                  <c:v>0.95289670501866297</c:v>
                </c:pt>
                <c:pt idx="957">
                  <c:v>0.95287176480699287</c:v>
                </c:pt>
                <c:pt idx="958">
                  <c:v>0.95284682494490802</c:v>
                </c:pt>
                <c:pt idx="959">
                  <c:v>0.95282188543240665</c:v>
                </c:pt>
                <c:pt idx="960">
                  <c:v>0.95279694626948519</c:v>
                </c:pt>
                <c:pt idx="961">
                  <c:v>0.9527720074561401</c:v>
                </c:pt>
                <c:pt idx="962">
                  <c:v>0.95274706899236428</c:v>
                </c:pt>
                <c:pt idx="963">
                  <c:v>0.95272213087816127</c:v>
                </c:pt>
                <c:pt idx="964">
                  <c:v>0.95269719311352041</c:v>
                </c:pt>
                <c:pt idx="965">
                  <c:v>0.95267225569844882</c:v>
                </c:pt>
                <c:pt idx="966">
                  <c:v>0.95264731863292695</c:v>
                </c:pt>
                <c:pt idx="967">
                  <c:v>0.95262238191696724</c:v>
                </c:pt>
                <c:pt idx="968">
                  <c:v>0.95259744555055725</c:v>
                </c:pt>
                <c:pt idx="969">
                  <c:v>0.95257250953370054</c:v>
                </c:pt>
                <c:pt idx="970">
                  <c:v>0.95254757386638822</c:v>
                </c:pt>
                <c:pt idx="971">
                  <c:v>0.95252263854862207</c:v>
                </c:pt>
                <c:pt idx="972">
                  <c:v>0.95249770358039143</c:v>
                </c:pt>
                <c:pt idx="973">
                  <c:v>0.95247276896169986</c:v>
                </c:pt>
                <c:pt idx="974">
                  <c:v>0.95244783469253846</c:v>
                </c:pt>
                <c:pt idx="975">
                  <c:v>0.95242290077291081</c:v>
                </c:pt>
                <c:pt idx="976">
                  <c:v>0.95239796720281333</c:v>
                </c:pt>
                <c:pt idx="977">
                  <c:v>0.95237303398223361</c:v>
                </c:pt>
                <c:pt idx="978">
                  <c:v>0.95234810111117874</c:v>
                </c:pt>
                <c:pt idx="979">
                  <c:v>0.95232316858963806</c:v>
                </c:pt>
                <c:pt idx="980">
                  <c:v>0.95229823641761513</c:v>
                </c:pt>
                <c:pt idx="981">
                  <c:v>0.95227330459509929</c:v>
                </c:pt>
                <c:pt idx="982">
                  <c:v>0.95224837312209409</c:v>
                </c:pt>
                <c:pt idx="983">
                  <c:v>0.95222344199858888</c:v>
                </c:pt>
                <c:pt idx="984">
                  <c:v>0.95219851122458898</c:v>
                </c:pt>
                <c:pt idx="985">
                  <c:v>0.95217358080008907</c:v>
                </c:pt>
                <c:pt idx="986">
                  <c:v>0.95214865072507848</c:v>
                </c:pt>
                <c:pt idx="987">
                  <c:v>0.95212372099956077</c:v>
                </c:pt>
                <c:pt idx="988">
                  <c:v>0.95209879162353062</c:v>
                </c:pt>
                <c:pt idx="989">
                  <c:v>0.95207386259698268</c:v>
                </c:pt>
                <c:pt idx="990">
                  <c:v>0.95204893391992229</c:v>
                </c:pt>
                <c:pt idx="991">
                  <c:v>0.95202400559234057</c:v>
                </c:pt>
                <c:pt idx="992">
                  <c:v>0.95199907761423397</c:v>
                </c:pt>
                <c:pt idx="993">
                  <c:v>0.9519741499855936</c:v>
                </c:pt>
                <c:pt idx="994">
                  <c:v>0.95194922270642479</c:v>
                </c:pt>
                <c:pt idx="995">
                  <c:v>0.95192429577672399</c:v>
                </c:pt>
                <c:pt idx="996">
                  <c:v>0.9518993691964841</c:v>
                </c:pt>
                <c:pt idx="997">
                  <c:v>0.95187444296570334</c:v>
                </c:pt>
                <c:pt idx="998">
                  <c:v>0.95184951708437637</c:v>
                </c:pt>
                <c:pt idx="999">
                  <c:v>0.95182459155250321</c:v>
                </c:pt>
                <c:pt idx="1000">
                  <c:v>0.95179966637007496</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Calculs!$AH$4:$AH$1004</c:f>
              <c:numCache>
                <c:formatCode>0.00</c:formatCode>
                <c:ptCount val="1001"/>
                <c:pt idx="0">
                  <c:v>0</c:v>
                </c:pt>
                <c:pt idx="1">
                  <c:v>-24.3955655239964</c:v>
                </c:pt>
                <c:pt idx="2">
                  <c:v>-24.297315037042193</c:v>
                </c:pt>
                <c:pt idx="3">
                  <c:v>-24.199564777565005</c:v>
                </c:pt>
                <c:pt idx="4">
                  <c:v>-24.102311353717408</c:v>
                </c:pt>
                <c:pt idx="5">
                  <c:v>-24.005551402529804</c:v>
                </c:pt>
                <c:pt idx="6">
                  <c:v>-23.909281589615063</c:v>
                </c:pt>
                <c:pt idx="7">
                  <c:v>-23.813498608876849</c:v>
                </c:pt>
                <c:pt idx="8">
                  <c:v>-23.718199182221259</c:v>
                </c:pt>
                <c:pt idx="9">
                  <c:v>-23.623380059271987</c:v>
                </c:pt>
                <c:pt idx="10">
                  <c:v>-23.529038017088876</c:v>
                </c:pt>
                <c:pt idx="11">
                  <c:v>-23.4354895168076</c:v>
                </c:pt>
                <c:pt idx="12">
                  <c:v>-23.342722980921291</c:v>
                </c:pt>
                <c:pt idx="13">
                  <c:v>-23.250407288861187</c:v>
                </c:pt>
                <c:pt idx="14">
                  <c:v>-23.158539559820337</c:v>
                </c:pt>
                <c:pt idx="15">
                  <c:v>-23.067116936231237</c:v>
                </c:pt>
                <c:pt idx="16">
                  <c:v>-22.976136583540512</c:v>
                </c:pt>
                <c:pt idx="17">
                  <c:v>-22.885595689986122</c:v>
                </c:pt>
                <c:pt idx="18">
                  <c:v>-22.795491466377076</c:v>
                </c:pt>
                <c:pt idx="19">
                  <c:v>-22.705821145875735</c:v>
                </c:pt>
                <c:pt idx="20">
                  <c:v>-22.616581983782421</c:v>
                </c:pt>
                <c:pt idx="21">
                  <c:v>-22.527611278234325</c:v>
                </c:pt>
                <c:pt idx="22">
                  <c:v>-22.438910380209656</c:v>
                </c:pt>
                <c:pt idx="23">
                  <c:v>-22.350640598779417</c:v>
                </c:pt>
                <c:pt idx="24">
                  <c:v>-22.262799163938123</c:v>
                </c:pt>
                <c:pt idx="25">
                  <c:v>-22.175383328093559</c:v>
                </c:pt>
                <c:pt idx="26">
                  <c:v>-22.088390365849026</c:v>
                </c:pt>
                <c:pt idx="27">
                  <c:v>-22.001817573787928</c:v>
                </c:pt>
                <c:pt idx="28">
                  <c:v>-21.915662270260853</c:v>
                </c:pt>
                <c:pt idx="29">
                  <c:v>-21.829921795175053</c:v>
                </c:pt>
                <c:pt idx="30">
                  <c:v>-21.744593509786295</c:v>
                </c:pt>
                <c:pt idx="31">
                  <c:v>-21.659674796493121</c:v>
                </c:pt>
                <c:pt idx="32">
                  <c:v>-21.575163058633294</c:v>
                </c:pt>
                <c:pt idx="33">
                  <c:v>-21.491055720282667</c:v>
                </c:pt>
                <c:pt idx="34">
                  <c:v>-21.407350226056213</c:v>
                </c:pt>
                <c:pt idx="35">
                  <c:v>-21.324044040911385</c:v>
                </c:pt>
                <c:pt idx="36">
                  <c:v>-21.241134649953494</c:v>
                </c:pt>
                <c:pt idx="37">
                  <c:v>-21.158619558243537</c:v>
                </c:pt>
                <c:pt idx="38">
                  <c:v>-21.076496290607857</c:v>
                </c:pt>
                <c:pt idx="39">
                  <c:v>-20.994762391450141</c:v>
                </c:pt>
                <c:pt idx="40">
                  <c:v>-20.913415424565468</c:v>
                </c:pt>
                <c:pt idx="41">
                  <c:v>-20.832452972956325</c:v>
                </c:pt>
                <c:pt idx="42">
                  <c:v>-20.751872638650802</c:v>
                </c:pt>
                <c:pt idx="43">
                  <c:v>-20.671672042522633</c:v>
                </c:pt>
                <c:pt idx="44">
                  <c:v>-20.59184882411337</c:v>
                </c:pt>
                <c:pt idx="45">
                  <c:v>-20.512400641456448</c:v>
                </c:pt>
                <c:pt idx="46">
                  <c:v>-20.43332517090322</c:v>
                </c:pt>
                <c:pt idx="47">
                  <c:v>-20.354620106950833</c:v>
                </c:pt>
                <c:pt idx="48">
                  <c:v>-20.276283162072065</c:v>
                </c:pt>
                <c:pt idx="49">
                  <c:v>-20.198312066547029</c:v>
                </c:pt>
                <c:pt idx="50">
                  <c:v>-20.120704568296638</c:v>
                </c:pt>
                <c:pt idx="51">
                  <c:v>-20.043458432717983</c:v>
                </c:pt>
                <c:pt idx="52">
                  <c:v>-19.966571442521445</c:v>
                </c:pt>
                <c:pt idx="53">
                  <c:v>-19.890041397569611</c:v>
                </c:pt>
                <c:pt idx="54">
                  <c:v>-19.813866114717879</c:v>
                </c:pt>
                <c:pt idx="55">
                  <c:v>-19.738043427656923</c:v>
                </c:pt>
                <c:pt idx="56">
                  <c:v>-19.662571186756715</c:v>
                </c:pt>
                <c:pt idx="57">
                  <c:v>-19.587447258912317</c:v>
                </c:pt>
                <c:pt idx="58">
                  <c:v>-19.51266952739136</c:v>
                </c:pt>
                <c:pt idx="59">
                  <c:v>-19.438235891683068</c:v>
                </c:pt>
                <c:pt idx="60">
                  <c:v>-19.364144267349022</c:v>
                </c:pt>
                <c:pt idx="61">
                  <c:v>-19.290392585875423</c:v>
                </c:pt>
                <c:pt idx="62">
                  <c:v>-19.216978794527083</c:v>
                </c:pt>
                <c:pt idx="63">
                  <c:v>-19.143900856202773</c:v>
                </c:pt>
                <c:pt idx="64">
                  <c:v>-19.071156749292317</c:v>
                </c:pt>
                <c:pt idx="65">
                  <c:v>-18.998744467535136</c:v>
                </c:pt>
                <c:pt idx="66">
                  <c:v>-18.926662019880212</c:v>
                </c:pt>
                <c:pt idx="67">
                  <c:v>-18.85490743034773</c:v>
                </c:pt>
                <c:pt idx="68">
                  <c:v>-18.783478737892032</c:v>
                </c:pt>
                <c:pt idx="69">
                  <c:v>-18.712373996266106</c:v>
                </c:pt>
                <c:pt idx="70">
                  <c:v>-18.64159127388746</c:v>
                </c:pt>
                <c:pt idx="71">
                  <c:v>-18.571128653705451</c:v>
                </c:pt>
                <c:pt idx="72">
                  <c:v>-18.500984233070042</c:v>
                </c:pt>
                <c:pt idx="73">
                  <c:v>-18.431156123601863</c:v>
                </c:pt>
                <c:pt idx="74">
                  <c:v>-18.36164245106372</c:v>
                </c:pt>
                <c:pt idx="75">
                  <c:v>-18.292441355233432</c:v>
                </c:pt>
                <c:pt idx="76">
                  <c:v>-18.223550989777948</c:v>
                </c:pt>
                <c:pt idx="77">
                  <c:v>-18.154969522128869</c:v>
                </c:pt>
                <c:pt idx="78">
                  <c:v>-18.086695133359243</c:v>
                </c:pt>
                <c:pt idx="79">
                  <c:v>-18.018726018061614</c:v>
                </c:pt>
                <c:pt idx="80">
                  <c:v>-17.951060384227386</c:v>
                </c:pt>
                <c:pt idx="81">
                  <c:v>-17.883696453127413</c:v>
                </c:pt>
                <c:pt idx="82">
                  <c:v>-17.816632459193912</c:v>
                </c:pt>
                <c:pt idx="83">
                  <c:v>-17.749866649903439</c:v>
                </c:pt>
                <c:pt idx="84">
                  <c:v>-17.68339728566125</c:v>
                </c:pt>
                <c:pt idx="85">
                  <c:v>-17.617222639686776</c:v>
                </c:pt>
                <c:pt idx="86">
                  <c:v>-17.551340997900301</c:v>
                </c:pt>
                <c:pt idx="87">
                  <c:v>-17.485750658810787</c:v>
                </c:pt>
                <c:pt idx="88">
                  <c:v>-17.420449933404903</c:v>
                </c:pt>
                <c:pt idx="89">
                  <c:v>-17.355437145037143</c:v>
                </c:pt>
                <c:pt idx="90">
                  <c:v>-17.290710629321122</c:v>
                </c:pt>
                <c:pt idx="91">
                  <c:v>-17.226268734021975</c:v>
                </c:pt>
                <c:pt idx="92">
                  <c:v>-17.162109818949801</c:v>
                </c:pt>
                <c:pt idx="93">
                  <c:v>-17.098232255854334</c:v>
                </c:pt>
                <c:pt idx="94">
                  <c:v>-17.034634428320501</c:v>
                </c:pt>
                <c:pt idx="95">
                  <c:v>-16.971314731665238</c:v>
                </c:pt>
                <c:pt idx="96">
                  <c:v>-16.90827157283524</c:v>
                </c:pt>
                <c:pt idx="97">
                  <c:v>-16.845503370305774</c:v>
                </c:pt>
                <c:pt idx="98">
                  <c:v>-16.783008553980533</c:v>
                </c:pt>
                <c:pt idx="99">
                  <c:v>-16.720785565092495</c:v>
                </c:pt>
                <c:pt idx="100">
                  <c:v>-16.658832856105811</c:v>
                </c:pt>
                <c:pt idx="101">
                  <c:v>-16.597148890618673</c:v>
                </c:pt>
                <c:pt idx="102">
                  <c:v>-15.988705860379318</c:v>
                </c:pt>
                <c:pt idx="103">
                  <c:v>-15.406141813181096</c:v>
                </c:pt>
                <c:pt idx="104">
                  <c:v>-14.848032558980492</c:v>
                </c:pt>
                <c:pt idx="105">
                  <c:v>-14.313051998115647</c:v>
                </c:pt>
                <c:pt idx="106">
                  <c:v>-13.799964100018775</c:v>
                </c:pt>
                <c:pt idx="107">
                  <c:v>-13.307615640041394</c:v>
                </c:pt>
                <c:pt idx="108">
                  <c:v>-12.83492961337517</c:v>
                </c:pt>
                <c:pt idx="109">
                  <c:v>-12.380899254685326</c:v>
                </c:pt>
                <c:pt idx="110">
                  <c:v>-11.944582600450211</c:v>
                </c:pt>
                <c:pt idx="111">
                  <c:v>-11.525097538295423</c:v>
                </c:pt>
                <c:pt idx="112">
                  <c:v>-11.121617293978982</c:v>
                </c:pt>
                <c:pt idx="113">
                  <c:v>-10.733366312250801</c:v>
                </c:pt>
                <c:pt idx="114">
                  <c:v>-10.359616492686808</c:v>
                </c:pt>
                <c:pt idx="115">
                  <c:v>-9.9996837458770713</c:v>
                </c:pt>
                <c:pt idx="116">
                  <c:v>-9.6529248391092253</c:v>
                </c:pt>
                <c:pt idx="117">
                  <c:v>-9.3187345040003837</c:v>
                </c:pt>
                <c:pt idx="118">
                  <c:v>-8.9965427814518204</c:v>
                </c:pt>
                <c:pt idx="119">
                  <c:v>-8.6858125818809953</c:v>
                </c:pt>
                <c:pt idx="120">
                  <c:v>-8.3860374409682521</c:v>
                </c:pt>
                <c:pt idx="121">
                  <c:v>-8.0967394531782197</c:v>
                </c:pt>
                <c:pt idx="122">
                  <c:v>-7.8174673671107113</c:v>
                </c:pt>
                <c:pt idx="123">
                  <c:v>-7.5477948283309448</c:v>
                </c:pt>
                <c:pt idx="124">
                  <c:v>-7.287318756748177</c:v>
                </c:pt>
                <c:pt idx="125">
                  <c:v>-7.03565784687666</c:v>
                </c:pt>
                <c:pt idx="126">
                  <c:v>-6.7924511804413621</c:v>
                </c:pt>
                <c:pt idx="127">
                  <c:v>-6.5573569417992745</c:v>
                </c:pt>
                <c:pt idx="128">
                  <c:v>-6.3300512275491956</c:v>
                </c:pt>
                <c:pt idx="129">
                  <c:v>-6.1102269425108879</c:v>
                </c:pt>
                <c:pt idx="130">
                  <c:v>-5.8975927749792421</c:v>
                </c:pt>
                <c:pt idx="131">
                  <c:v>-5.691872244809689</c:v>
                </c:pt>
                <c:pt idx="132">
                  <c:v>-5.4928028184761137</c:v>
                </c:pt>
                <c:pt idx="133">
                  <c:v>-5.3001350857688738</c:v>
                </c:pt>
                <c:pt idx="134">
                  <c:v>-5.1136319932749519</c:v>
                </c:pt>
                <c:pt idx="135">
                  <c:v>-4.9330681302099864</c:v>
                </c:pt>
                <c:pt idx="136">
                  <c:v>-4.758229062558299</c:v>
                </c:pt>
                <c:pt idx="137">
                  <c:v>-4.5889107118262134</c:v>
                </c:pt>
                <c:pt idx="138">
                  <c:v>-4.424918775029818</c:v>
                </c:pt>
                <c:pt idx="139">
                  <c:v>-4.2660681828246645</c:v>
                </c:pt>
                <c:pt idx="140">
                  <c:v>-4.1121825929441131</c:v>
                </c:pt>
                <c:pt idx="141">
                  <c:v>-3.9630939163487184</c:v>
                </c:pt>
                <c:pt idx="142">
                  <c:v>-3.8186418737026799</c:v>
                </c:pt>
                <c:pt idx="143">
                  <c:v>-3.6786735799880823</c:v>
                </c:pt>
                <c:pt idx="144">
                  <c:v>-3.5430431552443769</c:v>
                </c:pt>
                <c:pt idx="145">
                  <c:v>-3.4116113595818676</c:v>
                </c:pt>
                <c:pt idx="146">
                  <c:v>-3.2842452507649011</c:v>
                </c:pt>
                <c:pt idx="147">
                  <c:v>-3.1608178627943815</c:v>
                </c:pt>
                <c:pt idx="148">
                  <c:v>-3.0412079040418254</c:v>
                </c:pt>
                <c:pt idx="149">
                  <c:v>-2.9252994735988627</c:v>
                </c:pt>
                <c:pt idx="150">
                  <c:v>-2.8129817946085396</c:v>
                </c:pt>
                <c:pt idx="151">
                  <c:v>-2.7041489634382958</c:v>
                </c:pt>
                <c:pt idx="152">
                  <c:v>-2.5986997136403485</c:v>
                </c:pt>
                <c:pt idx="153">
                  <c:v>-2.4965371937237442</c:v>
                </c:pt>
                <c:pt idx="154">
                  <c:v>-2.3975687578344944</c:v>
                </c:pt>
                <c:pt idx="155">
                  <c:v>-2.3017057685062969</c:v>
                </c:pt>
                <c:pt idx="156">
                  <c:v>-2.2088634107051699</c:v>
                </c:pt>
                <c:pt idx="157">
                  <c:v>-2.1189605164470775</c:v>
                </c:pt>
                <c:pt idx="158">
                  <c:v>-2.0319193993189186</c:v>
                </c:pt>
                <c:pt idx="159">
                  <c:v>-1.947665698280475</c:v>
                </c:pt>
                <c:pt idx="160">
                  <c:v>-1.866128230168187</c:v>
                </c:pt>
                <c:pt idx="161">
                  <c:v>-1.787238850361627</c:v>
                </c:pt>
                <c:pt idx="162">
                  <c:v>-1.7109323211101517</c:v>
                </c:pt>
                <c:pt idx="163">
                  <c:v>-1.6371461870510335</c:v>
                </c:pt>
                <c:pt idx="164">
                  <c:v>-1.5658206574813418</c:v>
                </c:pt>
                <c:pt idx="165">
                  <c:v>-1.4968984949744215</c:v>
                </c:pt>
                <c:pt idx="166">
                  <c:v>-1.4303249099579112</c:v>
                </c:pt>
                <c:pt idx="167">
                  <c:v>-1.366047460894277</c:v>
                </c:pt>
                <c:pt idx="168">
                  <c:v>-1.304015959726764</c:v>
                </c:pt>
                <c:pt idx="169">
                  <c:v>-1.2441823822736453</c:v>
                </c:pt>
                <c:pt idx="170">
                  <c:v>-1.1865007832718808</c:v>
                </c:pt>
                <c:pt idx="171">
                  <c:v>-1.1309272157877122</c:v>
                </c:pt>
                <c:pt idx="172">
                  <c:v>-1.0774196547265129</c:v>
                </c:pt>
                <c:pt idx="173">
                  <c:v>-1.0259379241873607</c:v>
                </c:pt>
                <c:pt idx="174">
                  <c:v>-0.97644362841941412</c:v>
                </c:pt>
                <c:pt idx="175">
                  <c:v>-0.92890008614715891</c:v>
                </c:pt>
                <c:pt idx="176">
                  <c:v>-0.88327226804010472</c:v>
                </c:pt>
                <c:pt idx="177">
                  <c:v>-0.83952673710941517</c:v>
                </c:pt>
                <c:pt idx="178">
                  <c:v>-0.79763159181930443</c:v>
                </c:pt>
                <c:pt idx="179">
                  <c:v>-0.7575564117047866</c:v>
                </c:pt>
                <c:pt idx="180">
                  <c:v>-0.71927220528944635</c:v>
                </c:pt>
                <c:pt idx="181">
                  <c:v>-0.68275136009732851</c:v>
                </c:pt>
                <c:pt idx="182">
                  <c:v>-0.64796759455174313</c:v>
                </c:pt>
                <c:pt idx="183">
                  <c:v>-0.61489591155071932</c:v>
                </c:pt>
                <c:pt idx="184">
                  <c:v>-0.58351255350407849</c:v>
                </c:pt>
                <c:pt idx="185">
                  <c:v>-0.5537949586106059</c:v>
                </c:pt>
                <c:pt idx="186">
                  <c:v>-0.52572171814576807</c:v>
                </c:pt>
                <c:pt idx="187">
                  <c:v>-0.49927253452101922</c:v>
                </c:pt>
                <c:pt idx="188">
                  <c:v>-0.47442817986537222</c:v>
                </c:pt>
                <c:pt idx="189">
                  <c:v>-0.45117045486906426</c:v>
                </c:pt>
                <c:pt idx="190">
                  <c:v>-0.42948214761865455</c:v>
                </c:pt>
                <c:pt idx="191">
                  <c:v>-0.40934699214377146</c:v>
                </c:pt>
                <c:pt idx="192">
                  <c:v>-0.39074962638939142</c:v>
                </c:pt>
                <c:pt idx="193">
                  <c:v>-0.37367554932570085</c:v>
                </c:pt>
                <c:pt idx="194">
                  <c:v>-0.35811107691237293</c:v>
                </c:pt>
                <c:pt idx="195">
                  <c:v>-0.34404329664780853</c:v>
                </c:pt>
                <c:pt idx="196">
                  <c:v>-0.33146002045909007</c:v>
                </c:pt>
                <c:pt idx="197">
                  <c:v>-0.32034973572739173</c:v>
                </c:pt>
                <c:pt idx="198">
                  <c:v>-0.31070155429839108</c:v>
                </c:pt>
                <c:pt idx="199">
                  <c:v>-0.30250515939879613</c:v>
                </c:pt>
                <c:pt idx="200">
                  <c:v>-0.29575075046811922</c:v>
                </c:pt>
                <c:pt idx="201">
                  <c:v>-0.29042898601710637</c:v>
                </c:pt>
                <c:pt idx="202">
                  <c:v>-0.28653092473640535</c:v>
                </c:pt>
                <c:pt idx="203">
                  <c:v>-0.2840479651946981</c:v>
                </c:pt>
                <c:pt idx="204">
                  <c:v>-0.28297178457637323</c:v>
                </c:pt>
                <c:pt idx="205">
                  <c:v>-0.28329427700573639</c:v>
                </c:pt>
                <c:pt idx="206">
                  <c:v>-0.28500749207881476</c:v>
                </c:pt>
                <c:pt idx="207">
                  <c:v>-0.2881035742676839</c:v>
                </c:pt>
                <c:pt idx="208">
                  <c:v>-0.29257470387139328</c:v>
                </c:pt>
                <c:pt idx="209">
                  <c:v>-0.2984130401610498</c:v>
                </c:pt>
                <c:pt idx="210">
                  <c:v>-0.30561066730727693</c:v>
                </c:pt>
                <c:pt idx="211">
                  <c:v>-0.31415954359223713</c:v>
                </c:pt>
                <c:pt idx="212">
                  <c:v>-0.32405145430403326</c:v>
                </c:pt>
                <c:pt idx="213">
                  <c:v>-0.33527796859791731</c:v>
                </c:pt>
                <c:pt idx="214">
                  <c:v>-0.34783040049522246</c:v>
                </c:pt>
                <c:pt idx="215">
                  <c:v>-0.36169977408481851</c:v>
                </c:pt>
                <c:pt idx="216">
                  <c:v>-0.37687679289863896</c:v>
                </c:pt>
                <c:pt idx="217">
                  <c:v>-0.39335181335568853</c:v>
                </c:pt>
                <c:pt idx="218">
                  <c:v>-0.41111482210912725</c:v>
                </c:pt>
                <c:pt idx="219">
                  <c:v>-0.43015541708808674</c:v>
                </c:pt>
                <c:pt idx="220">
                  <c:v>-0.45046279199819922</c:v>
                </c:pt>
                <c:pt idx="221">
                  <c:v>-0.47202572403016863</c:v>
                </c:pt>
                <c:pt idx="222">
                  <c:v>-0.49483256452149144</c:v>
                </c:pt>
                <c:pt idx="223">
                  <c:v>-0.51887123232022303</c:v>
                </c:pt>
                <c:pt idx="224">
                  <c:v>-0.54412920960915756</c:v>
                </c:pt>
                <c:pt idx="225">
                  <c:v>-0.57059353996204198</c:v>
                </c:pt>
                <c:pt idx="226">
                  <c:v>-0.5982508284189485</c:v>
                </c:pt>
                <c:pt idx="227">
                  <c:v>-0.62708724338441924</c:v>
                </c:pt>
                <c:pt idx="228">
                  <c:v>-0.65708852016866204</c:v>
                </c:pt>
                <c:pt idx="229">
                  <c:v>-0.68823996600824577</c:v>
                </c:pt>
                <c:pt idx="230">
                  <c:v>-0.72052646641803864</c:v>
                </c:pt>
                <c:pt idx="231">
                  <c:v>-0.75393249274032814</c:v>
                </c:pt>
                <c:pt idx="232">
                  <c:v>-0.78844211076999804</c:v>
                </c:pt>
                <c:pt idx="233">
                  <c:v>-0.82403899034634376</c:v>
                </c:pt>
                <c:pt idx="234">
                  <c:v>-0.86070641581255813</c:v>
                </c:pt>
                <c:pt idx="235">
                  <c:v>-0.89842729725322312</c:v>
                </c:pt>
                <c:pt idx="236">
                  <c:v>-0.93718418242834889</c:v>
                </c:pt>
                <c:pt idx="237">
                  <c:v>-0.97695926932975485</c:v>
                </c:pt>
                <c:pt idx="238">
                  <c:v>-1.0177344192919495</c:v>
                </c:pt>
                <c:pt idx="239">
                  <c:v>-1.059491170595237</c:v>
                </c:pt>
                <c:pt idx="240">
                  <c:v>-1.102210752503717</c:v>
                </c:pt>
                <c:pt idx="241">
                  <c:v>-1.1458740996851227</c:v>
                </c:pt>
                <c:pt idx="242">
                  <c:v>-1.1904618669632607</c:v>
                </c:pt>
                <c:pt idx="243">
                  <c:v>-1.2359544443571606</c:v>
                </c:pt>
                <c:pt idx="244">
                  <c:v>-1.2823319723640083</c:v>
                </c:pt>
                <c:pt idx="245">
                  <c:v>-1.3295743574455909</c:v>
                </c:pt>
                <c:pt idx="246">
                  <c:v>-1.3776612876803309</c:v>
                </c:pt>
                <c:pt idx="247">
                  <c:v>-1.4265722485451386</c:v>
                </c:pt>
                <c:pt idx="248">
                  <c:v>-1.4762865387932091</c:v>
                </c:pt>
                <c:pt idx="249">
                  <c:v>-1.5267832863956849</c:v>
                </c:pt>
                <c:pt idx="250">
                  <c:v>-1.5780414645166831</c:v>
                </c:pt>
                <c:pt idx="251">
                  <c:v>-1.6300399074927139</c:v>
                </c:pt>
                <c:pt idx="252">
                  <c:v>-1.6827573267888922</c:v>
                </c:pt>
                <c:pt idx="253">
                  <c:v>-1.7361723269056586</c:v>
                </c:pt>
                <c:pt idx="254">
                  <c:v>-1.7902634212109716</c:v>
                </c:pt>
                <c:pt idx="255">
                  <c:v>-1.8450090476740983</c:v>
                </c:pt>
                <c:pt idx="256">
                  <c:v>-1.9003875844782796</c:v>
                </c:pt>
                <c:pt idx="257">
                  <c:v>-1.9563773654906056</c:v>
                </c:pt>
                <c:pt idx="258">
                  <c:v>-2.0129566955685387</c:v>
                </c:pt>
                <c:pt idx="259">
                  <c:v>-2.07010386568348</c:v>
                </c:pt>
                <c:pt idx="260">
                  <c:v>-2.1277971678428353</c:v>
                </c:pt>
                <c:pt idx="261">
                  <c:v>-2.18601490979297</c:v>
                </c:pt>
                <c:pt idx="262">
                  <c:v>-2.2447354294864303</c:v>
                </c:pt>
                <c:pt idx="263">
                  <c:v>-2.3039371092977232</c:v>
                </c:pt>
                <c:pt idx="264">
                  <c:v>-2.3635983899729052</c:v>
                </c:pt>
                <c:pt idx="265">
                  <c:v>-2.4236977842990992</c:v>
                </c:pt>
                <c:pt idx="266">
                  <c:v>-2.4842138904810098</c:v>
                </c:pt>
                <c:pt idx="267">
                  <c:v>-2.5451254052123518</c:v>
                </c:pt>
                <c:pt idx="268">
                  <c:v>-2.606411136431003</c:v>
                </c:pt>
                <c:pt idx="269">
                  <c:v>-2.6680500157475362</c:v>
                </c:pt>
                <c:pt idx="270">
                  <c:v>-2.7300211105376744</c:v>
                </c:pt>
                <c:pt idx="271">
                  <c:v>-2.7923036356899731</c:v>
                </c:pt>
                <c:pt idx="272">
                  <c:v>-2.8548769650009622</c:v>
                </c:pt>
                <c:pt idx="273">
                  <c:v>-2.9177206422106612</c:v>
                </c:pt>
                <c:pt idx="274">
                  <c:v>-2.9808143916723115</c:v>
                </c:pt>
                <c:pt idx="275">
                  <c:v>-3.0441381286508156</c:v>
                </c:pt>
                <c:pt idx="276">
                  <c:v>-3.107671969245231</c:v>
                </c:pt>
                <c:pt idx="277">
                  <c:v>-3.171396239931378</c:v>
                </c:pt>
                <c:pt idx="278">
                  <c:v>-3.2352914867213269</c:v>
                </c:pt>
                <c:pt idx="279">
                  <c:v>-3.2993384839372726</c:v>
                </c:pt>
                <c:pt idx="280">
                  <c:v>-3.3635182425979684</c:v>
                </c:pt>
                <c:pt idx="281">
                  <c:v>-3.4278120184165886</c:v>
                </c:pt>
                <c:pt idx="282">
                  <c:v>-3.4922013194095189</c:v>
                </c:pt>
                <c:pt idx="283">
                  <c:v>-3.556667913116192</c:v>
                </c:pt>
                <c:pt idx="284">
                  <c:v>-3.6211938334307221</c:v>
                </c:pt>
                <c:pt idx="285">
                  <c:v>-3.6857613870466892</c:v>
                </c:pt>
                <c:pt idx="286">
                  <c:v>-3.750353159516906</c:v>
                </c:pt>
                <c:pt idx="287">
                  <c:v>-3.8149520209306647</c:v>
                </c:pt>
                <c:pt idx="288">
                  <c:v>-3.8795411312113708</c:v>
                </c:pt>
                <c:pt idx="289">
                  <c:v>-3.9441039450380426</c:v>
                </c:pt>
                <c:pt idx="290">
                  <c:v>-4.0086242163945611</c:v>
                </c:pt>
                <c:pt idx="291">
                  <c:v>-4.0730860027510882</c:v>
                </c:pt>
                <c:pt idx="292">
                  <c:v>-4.1374736688823965</c:v>
                </c:pt>
                <c:pt idx="293">
                  <c:v>-4.2017718903283399</c:v>
                </c:pt>
                <c:pt idx="294">
                  <c:v>-4.2659656565020345</c:v>
                </c:pt>
                <c:pt idx="295">
                  <c:v>-4.3300402734516723</c:v>
                </c:pt>
                <c:pt idx="296">
                  <c:v>-4.3939813662822331</c:v>
                </c:pt>
                <c:pt idx="297">
                  <c:v>-4.4577748812436653</c:v>
                </c:pt>
                <c:pt idx="298">
                  <c:v>-4.521407087492384</c:v>
                </c:pt>
                <c:pt idx="299">
                  <c:v>-4.5848645785332369</c:v>
                </c:pt>
                <c:pt idx="300">
                  <c:v>-4.6481342733492346</c:v>
                </c:pt>
                <c:pt idx="301">
                  <c:v>-4.7112034172267014</c:v>
                </c:pt>
                <c:pt idx="302">
                  <c:v>-4.7740595822835612</c:v>
                </c:pt>
                <c:pt idx="303">
                  <c:v>-4.8366906677087389</c:v>
                </c:pt>
                <c:pt idx="304">
                  <c:v>-4.8990848997207976</c:v>
                </c:pt>
                <c:pt idx="305">
                  <c:v>-4.9612308312539977</c:v>
                </c:pt>
                <c:pt idx="306">
                  <c:v>-5.0231173413802424</c:v>
                </c:pt>
                <c:pt idx="307">
                  <c:v>-5.0847336344752341</c:v>
                </c:pt>
                <c:pt idx="308">
                  <c:v>-5.146069239137506</c:v>
                </c:pt>
                <c:pt idx="309">
                  <c:v>-5.2071140068688377</c:v>
                </c:pt>
                <c:pt idx="310">
                  <c:v>-5.2678581105247124</c:v>
                </c:pt>
                <c:pt idx="311">
                  <c:v>-5.3282920425435192</c:v>
                </c:pt>
                <c:pt idx="312">
                  <c:v>-5.3884066129631316</c:v>
                </c:pt>
                <c:pt idx="313">
                  <c:v>-5.4481929472335624</c:v>
                </c:pt>
                <c:pt idx="314">
                  <c:v>-5.5076424838343447</c:v>
                </c:pt>
                <c:pt idx="315">
                  <c:v>-5.5667469717052311</c:v>
                </c:pt>
                <c:pt idx="316">
                  <c:v>-5.62549846749884</c:v>
                </c:pt>
                <c:pt idx="317">
                  <c:v>-5.6838893326636963</c:v>
                </c:pt>
                <c:pt idx="318">
                  <c:v>-5.7419122303661823</c:v>
                </c:pt>
                <c:pt idx="319">
                  <c:v>-5.7995601222596838</c:v>
                </c:pt>
                <c:pt idx="320">
                  <c:v>-5.8568262651092464</c:v>
                </c:pt>
                <c:pt idx="321">
                  <c:v>-5.9137042072799062</c:v>
                </c:pt>
                <c:pt idx="322">
                  <c:v>-5.9701877850967202</c:v>
                </c:pt>
                <c:pt idx="323">
                  <c:v>-6.0262711190844103</c:v>
                </c:pt>
                <c:pt idx="324">
                  <c:v>-6.0819486100945017</c:v>
                </c:pt>
                <c:pt idx="325">
                  <c:v>-6.1372149353275107</c:v>
                </c:pt>
                <c:pt idx="326">
                  <c:v>-6.1920650442577641</c:v>
                </c:pt>
                <c:pt idx="327">
                  <c:v>-6.2464941544682171</c:v>
                </c:pt>
                <c:pt idx="328">
                  <c:v>-6.3004977474024306</c:v>
                </c:pt>
                <c:pt idx="329">
                  <c:v>-6.3540715640408312</c:v>
                </c:pt>
                <c:pt idx="330">
                  <c:v>-6.4072116005080533</c:v>
                </c:pt>
                <c:pt idx="331">
                  <c:v>-6.4599141036181571</c:v>
                </c:pt>
                <c:pt idx="332">
                  <c:v>-6.5121755663642045</c:v>
                </c:pt>
                <c:pt idx="333">
                  <c:v>-6.5639927233585649</c:v>
                </c:pt>
                <c:pt idx="334">
                  <c:v>-6.6153625462301635</c:v>
                </c:pt>
                <c:pt idx="335">
                  <c:v>-6.6662822389846497</c:v>
                </c:pt>
                <c:pt idx="336">
                  <c:v>-6.7167492333332826</c:v>
                </c:pt>
                <c:pt idx="337">
                  <c:v>-6.7667611839962216</c:v>
                </c:pt>
                <c:pt idx="338">
                  <c:v>-6.8163159639856286</c:v>
                </c:pt>
                <c:pt idx="339">
                  <c:v>-6.8654116598738533</c:v>
                </c:pt>
                <c:pt idx="340">
                  <c:v>-6.914046567051793</c:v>
                </c:pt>
                <c:pt idx="341">
                  <c:v>-6.9622191849822768</c:v>
                </c:pt>
                <c:pt idx="342">
                  <c:v>-7.009928212453266</c:v>
                </c:pt>
                <c:pt idx="343">
                  <c:v>-7.0571725428352599</c:v>
                </c:pt>
                <c:pt idx="344">
                  <c:v>-7.1039512593473937</c:v>
                </c:pt>
                <c:pt idx="345">
                  <c:v>-7.1502636303362674</c:v>
                </c:pt>
                <c:pt idx="346">
                  <c:v>-7.1961091045715637</c:v>
                </c:pt>
                <c:pt idx="347">
                  <c:v>-7.2414873065621777</c:v>
                </c:pt>
                <c:pt idx="348">
                  <c:v>-7.2863980318965762</c:v>
                </c:pt>
                <c:pt idx="349">
                  <c:v>-7.330841242610731</c:v>
                </c:pt>
                <c:pt idx="350">
                  <c:v>-7.3748170625870229</c:v>
                </c:pt>
                <c:pt idx="351">
                  <c:v>-7.4183257729871137</c:v>
                </c:pt>
                <c:pt idx="352">
                  <c:v>-7.4613678077218175</c:v>
                </c:pt>
                <c:pt idx="353">
                  <c:v>-7.5039437489607215</c:v>
                </c:pt>
                <c:pt idx="354">
                  <c:v>-7.5460543226841503</c:v>
                </c:pt>
                <c:pt idx="355">
                  <c:v>-7.5877003942800831</c:v>
                </c:pt>
                <c:pt idx="356">
                  <c:v>-7.6288829641881133</c:v>
                </c:pt>
                <c:pt idx="357">
                  <c:v>-7.6696031635928312</c:v>
                </c:pt>
                <c:pt idx="358">
                  <c:v>-7.7098622501685723</c:v>
                </c:pt>
                <c:pt idx="359">
                  <c:v>-7.7496616038773967</c:v>
                </c:pt>
                <c:pt idx="360">
                  <c:v>-7.789002722822076</c:v>
                </c:pt>
                <c:pt idx="361">
                  <c:v>-7.8278872191557278</c:v>
                </c:pt>
                <c:pt idx="362">
                  <c:v>-7.866316815049502</c:v>
                </c:pt>
                <c:pt idx="363">
                  <c:v>-7.9042933387197616</c:v>
                </c:pt>
                <c:pt idx="364">
                  <c:v>-7.9418187205159878</c:v>
                </c:pt>
                <c:pt idx="365">
                  <c:v>-7.9788949890704393</c:v>
                </c:pt>
                <c:pt idx="366">
                  <c:v>-8.0155242675106901</c:v>
                </c:pt>
                <c:pt idx="367">
                  <c:v>-8.0517087697358605</c:v>
                </c:pt>
                <c:pt idx="368">
                  <c:v>-8.0874507967573699</c:v>
                </c:pt>
                <c:pt idx="369">
                  <c:v>-8.1227527331048748</c:v>
                </c:pt>
                <c:pt idx="370">
                  <c:v>-8.1576170432979591</c:v>
                </c:pt>
                <c:pt idx="371">
                  <c:v>-8.1920462683841766</c:v>
                </c:pt>
                <c:pt idx="372">
                  <c:v>-8.22604302254366</c:v>
                </c:pt>
                <c:pt idx="373">
                  <c:v>-8.2596099897608077</c:v>
                </c:pt>
                <c:pt idx="374">
                  <c:v>-8.2927499205631126</c:v>
                </c:pt>
                <c:pt idx="375">
                  <c:v>-8.3254656288274251</c:v>
                </c:pt>
                <c:pt idx="376">
                  <c:v>-8.3577599886535943</c:v>
                </c:pt>
                <c:pt idx="377">
                  <c:v>-8.3896359313055715</c:v>
                </c:pt>
                <c:pt idx="378">
                  <c:v>-8.4210964422198824</c:v>
                </c:pt>
                <c:pt idx="379">
                  <c:v>-8.4521445580813062</c:v>
                </c:pt>
                <c:pt idx="380">
                  <c:v>-8.4827833639656198</c:v>
                </c:pt>
                <c:pt idx="381">
                  <c:v>-8.5130159905490572</c:v>
                </c:pt>
                <c:pt idx="382">
                  <c:v>-8.5428456113842586</c:v>
                </c:pt>
                <c:pt idx="383">
                  <c:v>-8.5722754402422918</c:v>
                </c:pt>
                <c:pt idx="384">
                  <c:v>-8.6013087285203067</c:v>
                </c:pt>
                <c:pt idx="385">
                  <c:v>-8.6299487627144131</c:v>
                </c:pt>
                <c:pt idx="386">
                  <c:v>-8.658198861957203</c:v>
                </c:pt>
                <c:pt idx="387">
                  <c:v>-8.686062375619402</c:v>
                </c:pt>
                <c:pt idx="388">
                  <c:v>-8.7135426809750278</c:v>
                </c:pt>
                <c:pt idx="389">
                  <c:v>-8.7406431809294567</c:v>
                </c:pt>
                <c:pt idx="390">
                  <c:v>-8.7673673018097062</c:v>
                </c:pt>
                <c:pt idx="391">
                  <c:v>-8.7937184912161808</c:v>
                </c:pt>
                <c:pt idx="392">
                  <c:v>-8.8197002159352849</c:v>
                </c:pt>
                <c:pt idx="393">
                  <c:v>-8.8197257940643077</c:v>
                </c:pt>
                <c:pt idx="394">
                  <c:v>-8.8197513718331866</c:v>
                </c:pt>
                <c:pt idx="395">
                  <c:v>-8.8197769492419376</c:v>
                </c:pt>
                <c:pt idx="396">
                  <c:v>-8.8198025262905588</c:v>
                </c:pt>
                <c:pt idx="397">
                  <c:v>-8.8198281029790557</c:v>
                </c:pt>
                <c:pt idx="398">
                  <c:v>-8.81985367930743</c:v>
                </c:pt>
                <c:pt idx="399">
                  <c:v>-8.8198792552756871</c:v>
                </c:pt>
                <c:pt idx="400">
                  <c:v>-8.8199048308838286</c:v>
                </c:pt>
                <c:pt idx="401">
                  <c:v>-8.8199304061318617</c:v>
                </c:pt>
                <c:pt idx="402">
                  <c:v>-8.819955981019783</c:v>
                </c:pt>
                <c:pt idx="403">
                  <c:v>-8.8199815555475993</c:v>
                </c:pt>
                <c:pt idx="404">
                  <c:v>-8.820007129715318</c:v>
                </c:pt>
                <c:pt idx="405">
                  <c:v>-8.8200327035229389</c:v>
                </c:pt>
                <c:pt idx="406">
                  <c:v>-8.8200582769704639</c:v>
                </c:pt>
                <c:pt idx="407">
                  <c:v>-8.8200838500579</c:v>
                </c:pt>
                <c:pt idx="408">
                  <c:v>-8.8201094227852437</c:v>
                </c:pt>
                <c:pt idx="409">
                  <c:v>-8.8201349951525128</c:v>
                </c:pt>
                <c:pt idx="410">
                  <c:v>-8.8201605671596912</c:v>
                </c:pt>
                <c:pt idx="411">
                  <c:v>-8.8201861388068004</c:v>
                </c:pt>
                <c:pt idx="412">
                  <c:v>-8.8202117100938331</c:v>
                </c:pt>
                <c:pt idx="413">
                  <c:v>-8.8202372810207965</c:v>
                </c:pt>
                <c:pt idx="414">
                  <c:v>-8.8202628515876924</c:v>
                </c:pt>
                <c:pt idx="415">
                  <c:v>-8.8202884217945297</c:v>
                </c:pt>
                <c:pt idx="416">
                  <c:v>-8.8203139916412994</c:v>
                </c:pt>
                <c:pt idx="417">
                  <c:v>-8.8203395611280158</c:v>
                </c:pt>
                <c:pt idx="418">
                  <c:v>-8.8203651302546806</c:v>
                </c:pt>
                <c:pt idx="419">
                  <c:v>-8.8203906990212921</c:v>
                </c:pt>
                <c:pt idx="420">
                  <c:v>-8.8204162674278592</c:v>
                </c:pt>
                <c:pt idx="421">
                  <c:v>-8.8204418354743854</c:v>
                </c:pt>
                <c:pt idx="422">
                  <c:v>-8.8204674031608707</c:v>
                </c:pt>
                <c:pt idx="423">
                  <c:v>-8.820492970487317</c:v>
                </c:pt>
                <c:pt idx="424">
                  <c:v>-8.8205185374537347</c:v>
                </c:pt>
                <c:pt idx="425">
                  <c:v>-8.8205441040601205</c:v>
                </c:pt>
                <c:pt idx="426">
                  <c:v>-8.8205696703064813</c:v>
                </c:pt>
                <c:pt idx="427">
                  <c:v>-8.8205952361928226</c:v>
                </c:pt>
                <c:pt idx="428">
                  <c:v>-8.8206208017191408</c:v>
                </c:pt>
                <c:pt idx="429">
                  <c:v>-8.82064636688545</c:v>
                </c:pt>
                <c:pt idx="430">
                  <c:v>-8.8206719316917397</c:v>
                </c:pt>
                <c:pt idx="431">
                  <c:v>-8.8206974961380258</c:v>
                </c:pt>
                <c:pt idx="432">
                  <c:v>-8.820723060224303</c:v>
                </c:pt>
                <c:pt idx="433">
                  <c:v>-8.8207486239505801</c:v>
                </c:pt>
                <c:pt idx="434">
                  <c:v>-8.8207741873168608</c:v>
                </c:pt>
                <c:pt idx="435">
                  <c:v>-8.8207997503231432</c:v>
                </c:pt>
                <c:pt idx="436">
                  <c:v>-8.8208253129694345</c:v>
                </c:pt>
                <c:pt idx="437">
                  <c:v>-8.8208508752557417</c:v>
                </c:pt>
                <c:pt idx="438">
                  <c:v>-8.8208764371820614</c:v>
                </c:pt>
                <c:pt idx="439">
                  <c:v>-8.8209019987483988</c:v>
                </c:pt>
                <c:pt idx="440">
                  <c:v>-8.8209275599547592</c:v>
                </c:pt>
                <c:pt idx="441">
                  <c:v>-8.8209531208011462</c:v>
                </c:pt>
                <c:pt idx="442">
                  <c:v>-8.8209786812875599</c:v>
                </c:pt>
                <c:pt idx="443">
                  <c:v>-8.8210042414140091</c:v>
                </c:pt>
                <c:pt idx="444">
                  <c:v>-8.8210298011804973</c:v>
                </c:pt>
                <c:pt idx="445">
                  <c:v>-8.8210553605870139</c:v>
                </c:pt>
                <c:pt idx="446">
                  <c:v>-8.821080919633582</c:v>
                </c:pt>
                <c:pt idx="447">
                  <c:v>-8.8211064783201927</c:v>
                </c:pt>
                <c:pt idx="448">
                  <c:v>-8.8211320366468513</c:v>
                </c:pt>
                <c:pt idx="449">
                  <c:v>-8.821157594613565</c:v>
                </c:pt>
                <c:pt idx="450">
                  <c:v>-8.8211831522203372</c:v>
                </c:pt>
                <c:pt idx="451">
                  <c:v>-8.8212087094671663</c:v>
                </c:pt>
                <c:pt idx="452">
                  <c:v>-8.8212342663540575</c:v>
                </c:pt>
                <c:pt idx="453">
                  <c:v>-8.821259822881018</c:v>
                </c:pt>
                <c:pt idx="454">
                  <c:v>-8.8212853790480477</c:v>
                </c:pt>
                <c:pt idx="455">
                  <c:v>-8.8213109348551502</c:v>
                </c:pt>
                <c:pt idx="456">
                  <c:v>-8.8213364903023308</c:v>
                </c:pt>
                <c:pt idx="457">
                  <c:v>-8.8213620453895896</c:v>
                </c:pt>
                <c:pt idx="458">
                  <c:v>-8.8213876001169353</c:v>
                </c:pt>
                <c:pt idx="459">
                  <c:v>-8.8214131544843664</c:v>
                </c:pt>
                <c:pt idx="460">
                  <c:v>-8.8214387084918897</c:v>
                </c:pt>
                <c:pt idx="461">
                  <c:v>-8.8214642621395019</c:v>
                </c:pt>
                <c:pt idx="462">
                  <c:v>-8.8214898154272205</c:v>
                </c:pt>
                <c:pt idx="463">
                  <c:v>-8.8215153683550316</c:v>
                </c:pt>
                <c:pt idx="464">
                  <c:v>-8.8215409209229509</c:v>
                </c:pt>
                <c:pt idx="465">
                  <c:v>-8.8215664731309733</c:v>
                </c:pt>
                <c:pt idx="466">
                  <c:v>-8.8215920249791093</c:v>
                </c:pt>
                <c:pt idx="467">
                  <c:v>-8.8216175764673626</c:v>
                </c:pt>
                <c:pt idx="468">
                  <c:v>-8.8216431275957365</c:v>
                </c:pt>
                <c:pt idx="469">
                  <c:v>-8.8216686783642277</c:v>
                </c:pt>
                <c:pt idx="470">
                  <c:v>-8.8216942287728415</c:v>
                </c:pt>
                <c:pt idx="471">
                  <c:v>-8.8217197788215884</c:v>
                </c:pt>
                <c:pt idx="472">
                  <c:v>-8.8217453285104632</c:v>
                </c:pt>
                <c:pt idx="473">
                  <c:v>-8.821770877839473</c:v>
                </c:pt>
                <c:pt idx="474">
                  <c:v>-8.8217964268086249</c:v>
                </c:pt>
                <c:pt idx="475">
                  <c:v>-8.8218219754179223</c:v>
                </c:pt>
                <c:pt idx="476">
                  <c:v>-8.821847523667353</c:v>
                </c:pt>
                <c:pt idx="477">
                  <c:v>-8.8218730715569382</c:v>
                </c:pt>
                <c:pt idx="478">
                  <c:v>-8.8218986190866744</c:v>
                </c:pt>
                <c:pt idx="479">
                  <c:v>-8.8219241662565686</c:v>
                </c:pt>
                <c:pt idx="480">
                  <c:v>-8.8219497130666209</c:v>
                </c:pt>
                <c:pt idx="481">
                  <c:v>-8.8219752595168348</c:v>
                </c:pt>
                <c:pt idx="482">
                  <c:v>-8.8220008056072174</c:v>
                </c:pt>
                <c:pt idx="483">
                  <c:v>-8.822026351337767</c:v>
                </c:pt>
                <c:pt idx="484">
                  <c:v>-8.8220518967084889</c:v>
                </c:pt>
                <c:pt idx="485">
                  <c:v>-8.8220774417193901</c:v>
                </c:pt>
                <c:pt idx="486">
                  <c:v>-8.8221029863704707</c:v>
                </c:pt>
                <c:pt idx="487">
                  <c:v>-8.8221285306617307</c:v>
                </c:pt>
                <c:pt idx="488">
                  <c:v>-8.822154074593179</c:v>
                </c:pt>
                <c:pt idx="489">
                  <c:v>-8.8221796181648138</c:v>
                </c:pt>
                <c:pt idx="490">
                  <c:v>-8.8222051613766492</c:v>
                </c:pt>
                <c:pt idx="491">
                  <c:v>-8.8222307042286729</c:v>
                </c:pt>
                <c:pt idx="492">
                  <c:v>-8.8222562467209009</c:v>
                </c:pt>
                <c:pt idx="493">
                  <c:v>-8.8222817888533314</c:v>
                </c:pt>
                <c:pt idx="494">
                  <c:v>-8.8223073306259696</c:v>
                </c:pt>
                <c:pt idx="495">
                  <c:v>-8.8223328720388192</c:v>
                </c:pt>
                <c:pt idx="496">
                  <c:v>-8.8223584130918802</c:v>
                </c:pt>
                <c:pt idx="497">
                  <c:v>-8.8223839537851632</c:v>
                </c:pt>
                <c:pt idx="498">
                  <c:v>-8.822409494118661</c:v>
                </c:pt>
                <c:pt idx="499">
                  <c:v>-8.8224350340923863</c:v>
                </c:pt>
                <c:pt idx="500">
                  <c:v>-8.8224605737063353</c:v>
                </c:pt>
                <c:pt idx="501">
                  <c:v>-8.8224861129605188</c:v>
                </c:pt>
                <c:pt idx="502">
                  <c:v>-8.8225116518549367</c:v>
                </c:pt>
                <c:pt idx="503">
                  <c:v>-8.8225371903895926</c:v>
                </c:pt>
                <c:pt idx="504">
                  <c:v>-8.8225627285644865</c:v>
                </c:pt>
                <c:pt idx="505">
                  <c:v>-8.8225882663796291</c:v>
                </c:pt>
                <c:pt idx="506">
                  <c:v>-8.8226138038350133</c:v>
                </c:pt>
                <c:pt idx="507">
                  <c:v>-8.8226393409306549</c:v>
                </c:pt>
                <c:pt idx="508">
                  <c:v>-8.8226648776665506</c:v>
                </c:pt>
                <c:pt idx="509">
                  <c:v>-8.8226904140426985</c:v>
                </c:pt>
                <c:pt idx="510">
                  <c:v>-8.8227159500591181</c:v>
                </c:pt>
                <c:pt idx="511">
                  <c:v>-8.8227414857157989</c:v>
                </c:pt>
                <c:pt idx="512">
                  <c:v>-8.8227670210127496</c:v>
                </c:pt>
                <c:pt idx="513">
                  <c:v>-8.8227925559499667</c:v>
                </c:pt>
                <c:pt idx="514">
                  <c:v>-8.8228180905274627</c:v>
                </c:pt>
                <c:pt idx="515">
                  <c:v>-8.8228436247452358</c:v>
                </c:pt>
                <c:pt idx="516">
                  <c:v>-8.8228691586032966</c:v>
                </c:pt>
                <c:pt idx="517">
                  <c:v>-8.8228946921016345</c:v>
                </c:pt>
                <c:pt idx="518">
                  <c:v>-8.8229202252402654</c:v>
                </c:pt>
                <c:pt idx="519">
                  <c:v>-8.8229457580191877</c:v>
                </c:pt>
                <c:pt idx="520">
                  <c:v>-8.8229712904384101</c:v>
                </c:pt>
                <c:pt idx="521">
                  <c:v>-8.8229968224979256</c:v>
                </c:pt>
                <c:pt idx="522">
                  <c:v>-8.8230223541977484</c:v>
                </c:pt>
                <c:pt idx="523">
                  <c:v>-8.8230478855378731</c:v>
                </c:pt>
                <c:pt idx="524">
                  <c:v>-8.823073416518314</c:v>
                </c:pt>
                <c:pt idx="525">
                  <c:v>-8.823098947139064</c:v>
                </c:pt>
                <c:pt idx="526">
                  <c:v>-8.8231244774001336</c:v>
                </c:pt>
                <c:pt idx="527">
                  <c:v>-8.8231500073015177</c:v>
                </c:pt>
                <c:pt idx="528">
                  <c:v>-8.8231755368432268</c:v>
                </c:pt>
                <c:pt idx="529">
                  <c:v>-8.8232010660252591</c:v>
                </c:pt>
                <c:pt idx="530">
                  <c:v>-8.8232265948476307</c:v>
                </c:pt>
                <c:pt idx="531">
                  <c:v>-8.8232521233103292</c:v>
                </c:pt>
                <c:pt idx="532">
                  <c:v>-8.8232776514133668</c:v>
                </c:pt>
                <c:pt idx="533">
                  <c:v>-8.823303179156742</c:v>
                </c:pt>
                <c:pt idx="534">
                  <c:v>-8.8233287065404635</c:v>
                </c:pt>
                <c:pt idx="535">
                  <c:v>-8.8233542335645385</c:v>
                </c:pt>
                <c:pt idx="536">
                  <c:v>-8.8233797602289545</c:v>
                </c:pt>
                <c:pt idx="537">
                  <c:v>-8.8234052865337294</c:v>
                </c:pt>
                <c:pt idx="538">
                  <c:v>-8.8234308124788594</c:v>
                </c:pt>
                <c:pt idx="539">
                  <c:v>-8.82345633806435</c:v>
                </c:pt>
                <c:pt idx="540">
                  <c:v>-8.8234818632902066</c:v>
                </c:pt>
                <c:pt idx="541">
                  <c:v>-8.8235073881564308</c:v>
                </c:pt>
                <c:pt idx="542">
                  <c:v>-8.8235329126630244</c:v>
                </c:pt>
                <c:pt idx="543">
                  <c:v>-8.8235584368099964</c:v>
                </c:pt>
                <c:pt idx="544">
                  <c:v>-8.8235839605973432</c:v>
                </c:pt>
                <c:pt idx="545">
                  <c:v>-8.8236094840250701</c:v>
                </c:pt>
                <c:pt idx="546">
                  <c:v>-8.8236350070931877</c:v>
                </c:pt>
                <c:pt idx="547">
                  <c:v>-8.823660529801689</c:v>
                </c:pt>
                <c:pt idx="548">
                  <c:v>-8.8236860521505847</c:v>
                </c:pt>
                <c:pt idx="549">
                  <c:v>-8.8237115741398728</c:v>
                </c:pt>
                <c:pt idx="550">
                  <c:v>-8.8237370957695624</c:v>
                </c:pt>
                <c:pt idx="551">
                  <c:v>-8.8237626170396499</c:v>
                </c:pt>
                <c:pt idx="552">
                  <c:v>-8.8237881379501459</c:v>
                </c:pt>
                <c:pt idx="553">
                  <c:v>-8.8238136585010523</c:v>
                </c:pt>
                <c:pt idx="554">
                  <c:v>-8.8238391786923689</c:v>
                </c:pt>
                <c:pt idx="555">
                  <c:v>-8.8238646985241029</c:v>
                </c:pt>
                <c:pt idx="556">
                  <c:v>-8.8238902179962526</c:v>
                </c:pt>
                <c:pt idx="557">
                  <c:v>-8.8239157371088286</c:v>
                </c:pt>
                <c:pt idx="558">
                  <c:v>-8.8239412558618238</c:v>
                </c:pt>
                <c:pt idx="559">
                  <c:v>-8.8239667742552594</c:v>
                </c:pt>
                <c:pt idx="560">
                  <c:v>-8.8239922922891196</c:v>
                </c:pt>
                <c:pt idx="561">
                  <c:v>-8.824017809963415</c:v>
                </c:pt>
                <c:pt idx="562">
                  <c:v>-8.8240433272781562</c:v>
                </c:pt>
                <c:pt idx="563">
                  <c:v>-8.8240688442333379</c:v>
                </c:pt>
                <c:pt idx="564">
                  <c:v>-8.8240943608289655</c:v>
                </c:pt>
                <c:pt idx="565">
                  <c:v>-8.8241198770650424</c:v>
                </c:pt>
                <c:pt idx="566">
                  <c:v>-8.8241453929415723</c:v>
                </c:pt>
                <c:pt idx="567">
                  <c:v>-8.8241709084585622</c:v>
                </c:pt>
                <c:pt idx="568">
                  <c:v>-8.8241964236160069</c:v>
                </c:pt>
                <c:pt idx="569">
                  <c:v>-8.8242219384139187</c:v>
                </c:pt>
                <c:pt idx="570">
                  <c:v>-8.8242474528522976</c:v>
                </c:pt>
                <c:pt idx="571">
                  <c:v>-8.824272966931149</c:v>
                </c:pt>
                <c:pt idx="572">
                  <c:v>-8.8242984806504712</c:v>
                </c:pt>
                <c:pt idx="573">
                  <c:v>-8.8243239940102693</c:v>
                </c:pt>
                <c:pt idx="574">
                  <c:v>-8.8243495070105542</c:v>
                </c:pt>
                <c:pt idx="575">
                  <c:v>-8.8243750196513187</c:v>
                </c:pt>
                <c:pt idx="576">
                  <c:v>-8.8244005319325716</c:v>
                </c:pt>
                <c:pt idx="577">
                  <c:v>-8.8244260438543165</c:v>
                </c:pt>
                <c:pt idx="578">
                  <c:v>-8.824451555416557</c:v>
                </c:pt>
                <c:pt idx="579">
                  <c:v>-8.8244770666192949</c:v>
                </c:pt>
                <c:pt idx="580">
                  <c:v>-8.8245025774625283</c:v>
                </c:pt>
                <c:pt idx="581">
                  <c:v>-8.8245280879462733</c:v>
                </c:pt>
                <c:pt idx="582">
                  <c:v>-8.8245535980705228</c:v>
                </c:pt>
                <c:pt idx="583">
                  <c:v>-8.8245791078352873</c:v>
                </c:pt>
                <c:pt idx="584">
                  <c:v>-8.824604617240567</c:v>
                </c:pt>
                <c:pt idx="585">
                  <c:v>-8.8246301262863582</c:v>
                </c:pt>
                <c:pt idx="586">
                  <c:v>-8.8246556349726752</c:v>
                </c:pt>
                <c:pt idx="587">
                  <c:v>-8.8246811432995198</c:v>
                </c:pt>
                <c:pt idx="588">
                  <c:v>-8.8247066512668884</c:v>
                </c:pt>
                <c:pt idx="589">
                  <c:v>-8.8247321588747898</c:v>
                </c:pt>
                <c:pt idx="590">
                  <c:v>-8.8247576661232294</c:v>
                </c:pt>
                <c:pt idx="591">
                  <c:v>-8.8247831730122055</c:v>
                </c:pt>
                <c:pt idx="592">
                  <c:v>-8.8248086795417269</c:v>
                </c:pt>
                <c:pt idx="593">
                  <c:v>-8.8248341857117918</c:v>
                </c:pt>
                <c:pt idx="594">
                  <c:v>-8.8248596915224091</c:v>
                </c:pt>
                <c:pt idx="595">
                  <c:v>-8.8248851969735753</c:v>
                </c:pt>
                <c:pt idx="596">
                  <c:v>-8.8249107020652922</c:v>
                </c:pt>
                <c:pt idx="597">
                  <c:v>-8.8249362067975792</c:v>
                </c:pt>
                <c:pt idx="598">
                  <c:v>-8.8249617111704275</c:v>
                </c:pt>
                <c:pt idx="599">
                  <c:v>-8.8249872151838407</c:v>
                </c:pt>
                <c:pt idx="600">
                  <c:v>-8.8250127188378205</c:v>
                </c:pt>
                <c:pt idx="601">
                  <c:v>-8.8250382221323758</c:v>
                </c:pt>
                <c:pt idx="602">
                  <c:v>-8.8250637250675066</c:v>
                </c:pt>
                <c:pt idx="603">
                  <c:v>-8.8250892276432236</c:v>
                </c:pt>
                <c:pt idx="604">
                  <c:v>-8.8251147298595161</c:v>
                </c:pt>
                <c:pt idx="605">
                  <c:v>-8.8251402317164018</c:v>
                </c:pt>
                <c:pt idx="606">
                  <c:v>-8.8251657332138684</c:v>
                </c:pt>
                <c:pt idx="607">
                  <c:v>-8.8251912343519354</c:v>
                </c:pt>
                <c:pt idx="608">
                  <c:v>-8.8252167351305975</c:v>
                </c:pt>
                <c:pt idx="609">
                  <c:v>-8.8252422355498616</c:v>
                </c:pt>
                <c:pt idx="610">
                  <c:v>-8.825267735609728</c:v>
                </c:pt>
                <c:pt idx="611">
                  <c:v>-8.8252932353102036</c:v>
                </c:pt>
                <c:pt idx="612">
                  <c:v>-8.825318734651292</c:v>
                </c:pt>
                <c:pt idx="613">
                  <c:v>-8.8253442336329897</c:v>
                </c:pt>
                <c:pt idx="614">
                  <c:v>-8.8253697322553091</c:v>
                </c:pt>
                <c:pt idx="615">
                  <c:v>-8.825395230518243</c:v>
                </c:pt>
                <c:pt idx="616">
                  <c:v>-8.8254207284218058</c:v>
                </c:pt>
                <c:pt idx="617">
                  <c:v>-8.8254462259660045</c:v>
                </c:pt>
                <c:pt idx="618">
                  <c:v>-8.8254717231508248</c:v>
                </c:pt>
                <c:pt idx="619">
                  <c:v>-8.8254972199762758</c:v>
                </c:pt>
                <c:pt idx="620">
                  <c:v>-8.8255227164423733</c:v>
                </c:pt>
                <c:pt idx="621">
                  <c:v>-8.8255482125491103</c:v>
                </c:pt>
                <c:pt idx="622">
                  <c:v>-8.8255737082964956</c:v>
                </c:pt>
                <c:pt idx="623">
                  <c:v>-8.8255992036845274</c:v>
                </c:pt>
                <c:pt idx="624">
                  <c:v>-8.8256246987132094</c:v>
                </c:pt>
                <c:pt idx="625">
                  <c:v>-8.8256501933825469</c:v>
                </c:pt>
                <c:pt idx="626">
                  <c:v>-8.8256756876925468</c:v>
                </c:pt>
                <c:pt idx="627">
                  <c:v>-8.8257011816432041</c:v>
                </c:pt>
                <c:pt idx="628">
                  <c:v>-8.8257266752345309</c:v>
                </c:pt>
                <c:pt idx="629">
                  <c:v>-8.8257521684665274</c:v>
                </c:pt>
                <c:pt idx="630">
                  <c:v>-8.8257776613391918</c:v>
                </c:pt>
                <c:pt idx="631">
                  <c:v>-8.8258031538525348</c:v>
                </c:pt>
                <c:pt idx="632">
                  <c:v>-8.8258286460065527</c:v>
                </c:pt>
                <c:pt idx="633">
                  <c:v>-8.8258541378012545</c:v>
                </c:pt>
                <c:pt idx="634">
                  <c:v>-8.8258796292366526</c:v>
                </c:pt>
                <c:pt idx="635">
                  <c:v>-8.8259051203127292</c:v>
                </c:pt>
                <c:pt idx="636">
                  <c:v>-8.8259306110295075</c:v>
                </c:pt>
                <c:pt idx="637">
                  <c:v>-8.8259561013869714</c:v>
                </c:pt>
                <c:pt idx="638">
                  <c:v>-8.825981591385144</c:v>
                </c:pt>
                <c:pt idx="639">
                  <c:v>-8.8260070810240148</c:v>
                </c:pt>
                <c:pt idx="640">
                  <c:v>-8.826032570303596</c:v>
                </c:pt>
                <c:pt idx="641">
                  <c:v>-8.8260580592238842</c:v>
                </c:pt>
                <c:pt idx="642">
                  <c:v>-8.8260835477848865</c:v>
                </c:pt>
                <c:pt idx="643">
                  <c:v>-8.8261090359866081</c:v>
                </c:pt>
                <c:pt idx="644">
                  <c:v>-8.8261345238290509</c:v>
                </c:pt>
                <c:pt idx="645">
                  <c:v>-8.8261600113122132</c:v>
                </c:pt>
                <c:pt idx="646">
                  <c:v>-8.8261854984361019</c:v>
                </c:pt>
                <c:pt idx="647">
                  <c:v>-8.8262109852007242</c:v>
                </c:pt>
                <c:pt idx="648">
                  <c:v>-8.8262364716060819</c:v>
                </c:pt>
                <c:pt idx="649">
                  <c:v>-8.8262619576521715</c:v>
                </c:pt>
                <c:pt idx="650">
                  <c:v>-8.8262874433390053</c:v>
                </c:pt>
                <c:pt idx="651">
                  <c:v>-8.8263129286665816</c:v>
                </c:pt>
                <c:pt idx="652">
                  <c:v>-8.8263384136349092</c:v>
                </c:pt>
                <c:pt idx="653">
                  <c:v>-8.82636389824399</c:v>
                </c:pt>
                <c:pt idx="654">
                  <c:v>-8.826389382493824</c:v>
                </c:pt>
                <c:pt idx="655">
                  <c:v>-8.8264148663844129</c:v>
                </c:pt>
                <c:pt idx="656">
                  <c:v>-8.8264403499157655</c:v>
                </c:pt>
                <c:pt idx="657">
                  <c:v>-8.8264658330878785</c:v>
                </c:pt>
                <c:pt idx="658">
                  <c:v>-8.8264913159007641</c:v>
                </c:pt>
                <c:pt idx="659">
                  <c:v>-8.8265167983544224</c:v>
                </c:pt>
                <c:pt idx="660">
                  <c:v>-8.8265422804488587</c:v>
                </c:pt>
                <c:pt idx="661">
                  <c:v>-8.8265677621840677</c:v>
                </c:pt>
                <c:pt idx="662">
                  <c:v>-8.82659324356006</c:v>
                </c:pt>
                <c:pt idx="663">
                  <c:v>-8.826618724576841</c:v>
                </c:pt>
                <c:pt idx="664">
                  <c:v>-8.8266442052344036</c:v>
                </c:pt>
                <c:pt idx="665">
                  <c:v>-8.8266696855327655</c:v>
                </c:pt>
                <c:pt idx="666">
                  <c:v>-8.8266951654719232</c:v>
                </c:pt>
                <c:pt idx="667">
                  <c:v>-8.8267206450518749</c:v>
                </c:pt>
                <c:pt idx="668">
                  <c:v>-8.8267461242726313</c:v>
                </c:pt>
                <c:pt idx="669">
                  <c:v>-8.8267716031341958</c:v>
                </c:pt>
                <c:pt idx="670">
                  <c:v>-8.8267970816365686</c:v>
                </c:pt>
                <c:pt idx="671">
                  <c:v>-8.8268225597797514</c:v>
                </c:pt>
                <c:pt idx="672">
                  <c:v>-8.8268480375637566</c:v>
                </c:pt>
                <c:pt idx="673">
                  <c:v>-8.8268735149885789</c:v>
                </c:pt>
                <c:pt idx="674">
                  <c:v>-8.8268989920542236</c:v>
                </c:pt>
                <c:pt idx="675">
                  <c:v>-8.8269244687606907</c:v>
                </c:pt>
                <c:pt idx="676">
                  <c:v>-8.8269499451079927</c:v>
                </c:pt>
                <c:pt idx="677">
                  <c:v>-8.826975421096126</c:v>
                </c:pt>
                <c:pt idx="678">
                  <c:v>-8.8270008967250977</c:v>
                </c:pt>
                <c:pt idx="679">
                  <c:v>-8.8270263719949096</c:v>
                </c:pt>
                <c:pt idx="680">
                  <c:v>-8.8270518469055652</c:v>
                </c:pt>
                <c:pt idx="681">
                  <c:v>-8.8270773214570699</c:v>
                </c:pt>
                <c:pt idx="682">
                  <c:v>-8.8271027956494237</c:v>
                </c:pt>
                <c:pt idx="683">
                  <c:v>-8.8271282694826265</c:v>
                </c:pt>
                <c:pt idx="684">
                  <c:v>-8.8271537429566926</c:v>
                </c:pt>
                <c:pt idx="685">
                  <c:v>-8.8271792160716167</c:v>
                </c:pt>
                <c:pt idx="686">
                  <c:v>-8.8272046888274023</c:v>
                </c:pt>
                <c:pt idx="687">
                  <c:v>-8.8272301612240618</c:v>
                </c:pt>
                <c:pt idx="688">
                  <c:v>-8.8272556332615899</c:v>
                </c:pt>
                <c:pt idx="689">
                  <c:v>-8.8272811049399937</c:v>
                </c:pt>
                <c:pt idx="690">
                  <c:v>-8.8273065762592715</c:v>
                </c:pt>
                <c:pt idx="691">
                  <c:v>-8.8273320472194339</c:v>
                </c:pt>
                <c:pt idx="692">
                  <c:v>-8.8273575178204808</c:v>
                </c:pt>
                <c:pt idx="693">
                  <c:v>-8.8273829880624142</c:v>
                </c:pt>
                <c:pt idx="694">
                  <c:v>-8.8274084579452392</c:v>
                </c:pt>
                <c:pt idx="695">
                  <c:v>-8.8274339274689595</c:v>
                </c:pt>
                <c:pt idx="696">
                  <c:v>-8.8274593966335804</c:v>
                </c:pt>
                <c:pt idx="697">
                  <c:v>-8.8274848654391018</c:v>
                </c:pt>
                <c:pt idx="698">
                  <c:v>-8.8275103338855274</c:v>
                </c:pt>
                <c:pt idx="699">
                  <c:v>-8.8275358019728625</c:v>
                </c:pt>
                <c:pt idx="700">
                  <c:v>-8.8275612697011088</c:v>
                </c:pt>
                <c:pt idx="701">
                  <c:v>-8.8275867370702699</c:v>
                </c:pt>
                <c:pt idx="702">
                  <c:v>-8.8276122040803564</c:v>
                </c:pt>
                <c:pt idx="703">
                  <c:v>-8.8276376707313595</c:v>
                </c:pt>
                <c:pt idx="704">
                  <c:v>-8.8276631370232899</c:v>
                </c:pt>
                <c:pt idx="705">
                  <c:v>-8.8276886029561545</c:v>
                </c:pt>
                <c:pt idx="706">
                  <c:v>-8.8277140685299447</c:v>
                </c:pt>
                <c:pt idx="707">
                  <c:v>-8.8277395337446709</c:v>
                </c:pt>
                <c:pt idx="708">
                  <c:v>-8.8277649986003386</c:v>
                </c:pt>
                <c:pt idx="709">
                  <c:v>-8.8277904630969513</c:v>
                </c:pt>
                <c:pt idx="710">
                  <c:v>-8.8278159272345054</c:v>
                </c:pt>
                <c:pt idx="711">
                  <c:v>-8.8278413910130134</c:v>
                </c:pt>
                <c:pt idx="712">
                  <c:v>-8.8278668544324752</c:v>
                </c:pt>
                <c:pt idx="713">
                  <c:v>-8.8278923174928963</c:v>
                </c:pt>
                <c:pt idx="714">
                  <c:v>-8.827917780194273</c:v>
                </c:pt>
                <c:pt idx="715">
                  <c:v>-8.8279432425366124</c:v>
                </c:pt>
                <c:pt idx="716">
                  <c:v>-8.8279687045199218</c:v>
                </c:pt>
                <c:pt idx="717">
                  <c:v>-8.8279941661441992</c:v>
                </c:pt>
                <c:pt idx="718">
                  <c:v>-8.8280196274094482</c:v>
                </c:pt>
                <c:pt idx="719">
                  <c:v>-8.8280450883156796</c:v>
                </c:pt>
                <c:pt idx="720">
                  <c:v>-8.8280705488628879</c:v>
                </c:pt>
                <c:pt idx="721">
                  <c:v>-8.8280960090510838</c:v>
                </c:pt>
                <c:pt idx="722">
                  <c:v>-8.8281214688802621</c:v>
                </c:pt>
                <c:pt idx="723">
                  <c:v>-8.8281469283504368</c:v>
                </c:pt>
                <c:pt idx="724">
                  <c:v>-8.8281723874616045</c:v>
                </c:pt>
                <c:pt idx="725">
                  <c:v>-8.8281978462137687</c:v>
                </c:pt>
                <c:pt idx="726">
                  <c:v>-8.8282233046069365</c:v>
                </c:pt>
                <c:pt idx="727">
                  <c:v>-8.8282487626411026</c:v>
                </c:pt>
                <c:pt idx="728">
                  <c:v>-8.8282742203162812</c:v>
                </c:pt>
                <c:pt idx="729">
                  <c:v>-8.8282996776324723</c:v>
                </c:pt>
                <c:pt idx="730">
                  <c:v>-8.8283251345896794</c:v>
                </c:pt>
                <c:pt idx="731">
                  <c:v>-8.8283505911879026</c:v>
                </c:pt>
                <c:pt idx="732">
                  <c:v>-8.8283760474271453</c:v>
                </c:pt>
                <c:pt idx="733">
                  <c:v>-8.8284015033074201</c:v>
                </c:pt>
                <c:pt idx="734">
                  <c:v>-8.8284269588287145</c:v>
                </c:pt>
                <c:pt idx="735">
                  <c:v>-8.8284524139910481</c:v>
                </c:pt>
                <c:pt idx="736">
                  <c:v>-8.8284778687944172</c:v>
                </c:pt>
                <c:pt idx="737">
                  <c:v>-8.8285033232388219</c:v>
                </c:pt>
                <c:pt idx="738">
                  <c:v>-8.8285287773242676</c:v>
                </c:pt>
                <c:pt idx="739">
                  <c:v>-8.8285542310507612</c:v>
                </c:pt>
                <c:pt idx="740">
                  <c:v>-8.8285796844183029</c:v>
                </c:pt>
                <c:pt idx="741">
                  <c:v>-8.8286051374268961</c:v>
                </c:pt>
                <c:pt idx="742">
                  <c:v>-8.828630590076548</c:v>
                </c:pt>
                <c:pt idx="743">
                  <c:v>-8.8286560423672622</c:v>
                </c:pt>
                <c:pt idx="744">
                  <c:v>-8.8286814942990333</c:v>
                </c:pt>
                <c:pt idx="745">
                  <c:v>-8.8287069458718754</c:v>
                </c:pt>
                <c:pt idx="746">
                  <c:v>-8.8287323970857834</c:v>
                </c:pt>
                <c:pt idx="747">
                  <c:v>-8.8287578479407642</c:v>
                </c:pt>
                <c:pt idx="748">
                  <c:v>-8.8287832984368286</c:v>
                </c:pt>
                <c:pt idx="749">
                  <c:v>-8.8288087485739659</c:v>
                </c:pt>
                <c:pt idx="750">
                  <c:v>-8.8288341983521885</c:v>
                </c:pt>
                <c:pt idx="751">
                  <c:v>-8.8288596477714982</c:v>
                </c:pt>
                <c:pt idx="752">
                  <c:v>-8.8288850968318968</c:v>
                </c:pt>
                <c:pt idx="753">
                  <c:v>-8.8289105455333896</c:v>
                </c:pt>
                <c:pt idx="754">
                  <c:v>-8.8289359938759802</c:v>
                </c:pt>
                <c:pt idx="755">
                  <c:v>-8.8289614418596738</c:v>
                </c:pt>
                <c:pt idx="756">
                  <c:v>-8.8289868894844687</c:v>
                </c:pt>
                <c:pt idx="757">
                  <c:v>-8.8290123367503721</c:v>
                </c:pt>
                <c:pt idx="758">
                  <c:v>-8.8290377836573857</c:v>
                </c:pt>
                <c:pt idx="759">
                  <c:v>-8.8290632302055165</c:v>
                </c:pt>
                <c:pt idx="760">
                  <c:v>-8.8290886763947594</c:v>
                </c:pt>
                <c:pt idx="761">
                  <c:v>-8.8291141222251213</c:v>
                </c:pt>
                <c:pt idx="762">
                  <c:v>-8.8291395676966165</c:v>
                </c:pt>
                <c:pt idx="763">
                  <c:v>-8.8291650128092343</c:v>
                </c:pt>
                <c:pt idx="764">
                  <c:v>-8.8291904575629871</c:v>
                </c:pt>
                <c:pt idx="765">
                  <c:v>-8.8292159019578733</c:v>
                </c:pt>
                <c:pt idx="766">
                  <c:v>-8.8292413459938981</c:v>
                </c:pt>
                <c:pt idx="767">
                  <c:v>-8.8292667896710615</c:v>
                </c:pt>
                <c:pt idx="768">
                  <c:v>-8.8292922329893724</c:v>
                </c:pt>
                <c:pt idx="769">
                  <c:v>-8.829317675948829</c:v>
                </c:pt>
                <c:pt idx="770">
                  <c:v>-8.829343118549442</c:v>
                </c:pt>
                <c:pt idx="771">
                  <c:v>-8.8293685607912042</c:v>
                </c:pt>
                <c:pt idx="772">
                  <c:v>-8.8293940026741335</c:v>
                </c:pt>
                <c:pt idx="773">
                  <c:v>-8.8294194441982174</c:v>
                </c:pt>
                <c:pt idx="774">
                  <c:v>-8.8294448853634702</c:v>
                </c:pt>
                <c:pt idx="775">
                  <c:v>-8.8294703261698935</c:v>
                </c:pt>
                <c:pt idx="776">
                  <c:v>-8.8294957666174838</c:v>
                </c:pt>
                <c:pt idx="777">
                  <c:v>-8.8295212067062554</c:v>
                </c:pt>
                <c:pt idx="778">
                  <c:v>-8.8295466464362047</c:v>
                </c:pt>
                <c:pt idx="779">
                  <c:v>-8.8295720858073352</c:v>
                </c:pt>
                <c:pt idx="780">
                  <c:v>-8.8295975248196541</c:v>
                </c:pt>
                <c:pt idx="781">
                  <c:v>-8.8296229634731631</c:v>
                </c:pt>
                <c:pt idx="782">
                  <c:v>-8.829648401767864</c:v>
                </c:pt>
                <c:pt idx="783">
                  <c:v>-8.8296738397037604</c:v>
                </c:pt>
                <c:pt idx="784">
                  <c:v>-8.8296992772808611</c:v>
                </c:pt>
                <c:pt idx="785">
                  <c:v>-8.8297247144991609</c:v>
                </c:pt>
                <c:pt idx="786">
                  <c:v>-8.829750151358672</c:v>
                </c:pt>
                <c:pt idx="787">
                  <c:v>-8.8297755878593875</c:v>
                </c:pt>
                <c:pt idx="788">
                  <c:v>-8.8298010240013198</c:v>
                </c:pt>
                <c:pt idx="789">
                  <c:v>-8.8298264597844653</c:v>
                </c:pt>
                <c:pt idx="790">
                  <c:v>-8.8298518952088347</c:v>
                </c:pt>
                <c:pt idx="791">
                  <c:v>-8.8298773302744245</c:v>
                </c:pt>
                <c:pt idx="792">
                  <c:v>-8.8299027649812469</c:v>
                </c:pt>
                <c:pt idx="793">
                  <c:v>-8.8299281993292933</c:v>
                </c:pt>
                <c:pt idx="794">
                  <c:v>-8.8299536333185795</c:v>
                </c:pt>
                <c:pt idx="795">
                  <c:v>-8.8299790669491021</c:v>
                </c:pt>
                <c:pt idx="796">
                  <c:v>-8.8300045002208716</c:v>
                </c:pt>
                <c:pt idx="797">
                  <c:v>-8.8300299331338774</c:v>
                </c:pt>
                <c:pt idx="798">
                  <c:v>-8.8300553656881338</c:v>
                </c:pt>
                <c:pt idx="799">
                  <c:v>-8.8300807978836424</c:v>
                </c:pt>
                <c:pt idx="800">
                  <c:v>-8.8301062297203998</c:v>
                </c:pt>
                <c:pt idx="801">
                  <c:v>-8.8301316611984237</c:v>
                </c:pt>
                <c:pt idx="802">
                  <c:v>-8.8301570923177035</c:v>
                </c:pt>
                <c:pt idx="803">
                  <c:v>-8.8301825230782534</c:v>
                </c:pt>
                <c:pt idx="804">
                  <c:v>-8.8302079534800679</c:v>
                </c:pt>
                <c:pt idx="805">
                  <c:v>-8.8302333835231508</c:v>
                </c:pt>
                <c:pt idx="806">
                  <c:v>-8.8302588132075144</c:v>
                </c:pt>
                <c:pt idx="807">
                  <c:v>-8.8302842425331534</c:v>
                </c:pt>
                <c:pt idx="808">
                  <c:v>-8.8303096715000819</c:v>
                </c:pt>
                <c:pt idx="809">
                  <c:v>-8.8303351001082913</c:v>
                </c:pt>
                <c:pt idx="810">
                  <c:v>-8.8303605283577866</c:v>
                </c:pt>
                <c:pt idx="811">
                  <c:v>-8.8303859562485769</c:v>
                </c:pt>
                <c:pt idx="812">
                  <c:v>-8.8304113837806657</c:v>
                </c:pt>
                <c:pt idx="813">
                  <c:v>-8.8304368109540459</c:v>
                </c:pt>
                <c:pt idx="814">
                  <c:v>-8.8304622377687334</c:v>
                </c:pt>
                <c:pt idx="815">
                  <c:v>-8.8304876642247336</c:v>
                </c:pt>
                <c:pt idx="816">
                  <c:v>-8.8305130903220341</c:v>
                </c:pt>
                <c:pt idx="817">
                  <c:v>-8.8305385160606509</c:v>
                </c:pt>
                <c:pt idx="818">
                  <c:v>-8.8305639414405803</c:v>
                </c:pt>
                <c:pt idx="819">
                  <c:v>-8.8305893664618385</c:v>
                </c:pt>
                <c:pt idx="820">
                  <c:v>-8.8306147911244093</c:v>
                </c:pt>
                <c:pt idx="821">
                  <c:v>-8.8306402154283123</c:v>
                </c:pt>
                <c:pt idx="822">
                  <c:v>-8.8306656393735459</c:v>
                </c:pt>
                <c:pt idx="823">
                  <c:v>-8.8306910629601099</c:v>
                </c:pt>
                <c:pt idx="824">
                  <c:v>-8.830716486188015</c:v>
                </c:pt>
                <c:pt idx="825">
                  <c:v>-8.8307419090572559</c:v>
                </c:pt>
                <c:pt idx="826">
                  <c:v>-8.830767331567845</c:v>
                </c:pt>
                <c:pt idx="827">
                  <c:v>-8.8307927537197752</c:v>
                </c:pt>
                <c:pt idx="828">
                  <c:v>-8.8308181755130679</c:v>
                </c:pt>
                <c:pt idx="829">
                  <c:v>-8.8308435969476999</c:v>
                </c:pt>
                <c:pt idx="830">
                  <c:v>-8.8308690180237015</c:v>
                </c:pt>
                <c:pt idx="831">
                  <c:v>-8.8308944387410602</c:v>
                </c:pt>
                <c:pt idx="832">
                  <c:v>-8.8309198590997813</c:v>
                </c:pt>
                <c:pt idx="833">
                  <c:v>-8.8309452790998737</c:v>
                </c:pt>
                <c:pt idx="834">
                  <c:v>-8.8309706987413303</c:v>
                </c:pt>
                <c:pt idx="835">
                  <c:v>-8.8309961180241654</c:v>
                </c:pt>
                <c:pt idx="836">
                  <c:v>-8.8310215369483789</c:v>
                </c:pt>
                <c:pt idx="837">
                  <c:v>-8.8310469555139779</c:v>
                </c:pt>
                <c:pt idx="838">
                  <c:v>-8.8310723737209571</c:v>
                </c:pt>
                <c:pt idx="839">
                  <c:v>-8.8310977915693254</c:v>
                </c:pt>
                <c:pt idx="840">
                  <c:v>-8.8311232090590828</c:v>
                </c:pt>
                <c:pt idx="841">
                  <c:v>-8.8311486261902417</c:v>
                </c:pt>
                <c:pt idx="842">
                  <c:v>-8.831174042962795</c:v>
                </c:pt>
                <c:pt idx="843">
                  <c:v>-8.8311994593767551</c:v>
                </c:pt>
                <c:pt idx="844">
                  <c:v>-8.831224875432115</c:v>
                </c:pt>
                <c:pt idx="845">
                  <c:v>-8.8312502911288853</c:v>
                </c:pt>
                <c:pt idx="846">
                  <c:v>-8.8312757064670642</c:v>
                </c:pt>
                <c:pt idx="847">
                  <c:v>-8.8313011214466677</c:v>
                </c:pt>
                <c:pt idx="848">
                  <c:v>-8.8313265360676851</c:v>
                </c:pt>
                <c:pt idx="849">
                  <c:v>-8.8313519503301272</c:v>
                </c:pt>
                <c:pt idx="850">
                  <c:v>-8.8313773642339903</c:v>
                </c:pt>
                <c:pt idx="851">
                  <c:v>-8.831402777779287</c:v>
                </c:pt>
                <c:pt idx="852">
                  <c:v>-8.8314281909660171</c:v>
                </c:pt>
                <c:pt idx="853">
                  <c:v>-8.8314536037941842</c:v>
                </c:pt>
                <c:pt idx="854">
                  <c:v>-8.8314790162637884</c:v>
                </c:pt>
                <c:pt idx="855">
                  <c:v>-8.8315044283748403</c:v>
                </c:pt>
                <c:pt idx="856">
                  <c:v>-8.8315298401273292</c:v>
                </c:pt>
                <c:pt idx="857">
                  <c:v>-8.8315552515212783</c:v>
                </c:pt>
                <c:pt idx="858">
                  <c:v>-8.8315806625566751</c:v>
                </c:pt>
                <c:pt idx="859">
                  <c:v>-8.8316060732335302</c:v>
                </c:pt>
                <c:pt idx="860">
                  <c:v>-8.8316314835518472</c:v>
                </c:pt>
                <c:pt idx="861">
                  <c:v>-8.8316568935116244</c:v>
                </c:pt>
                <c:pt idx="862">
                  <c:v>-8.8316823031128724</c:v>
                </c:pt>
                <c:pt idx="863">
                  <c:v>-8.8317077123555894</c:v>
                </c:pt>
                <c:pt idx="864">
                  <c:v>-8.8317331212397807</c:v>
                </c:pt>
                <c:pt idx="865">
                  <c:v>-8.8317585297654499</c:v>
                </c:pt>
                <c:pt idx="866">
                  <c:v>-8.8317839379325971</c:v>
                </c:pt>
                <c:pt idx="867">
                  <c:v>-8.8318093457412346</c:v>
                </c:pt>
                <c:pt idx="868">
                  <c:v>-8.8318347531913517</c:v>
                </c:pt>
                <c:pt idx="869">
                  <c:v>-8.8318601602829681</c:v>
                </c:pt>
                <c:pt idx="870">
                  <c:v>-8.8318855670160747</c:v>
                </c:pt>
                <c:pt idx="871">
                  <c:v>-8.8319109733906807</c:v>
                </c:pt>
                <c:pt idx="872">
                  <c:v>-8.8319363794067893</c:v>
                </c:pt>
                <c:pt idx="873">
                  <c:v>-8.8319617850644043</c:v>
                </c:pt>
                <c:pt idx="874">
                  <c:v>-8.8319871903635203</c:v>
                </c:pt>
                <c:pt idx="875">
                  <c:v>-8.8320125953041533</c:v>
                </c:pt>
                <c:pt idx="876">
                  <c:v>-8.8320379998863032</c:v>
                </c:pt>
                <c:pt idx="877">
                  <c:v>-8.8320634041099666</c:v>
                </c:pt>
                <c:pt idx="878">
                  <c:v>-8.8320888079751558</c:v>
                </c:pt>
                <c:pt idx="879">
                  <c:v>-8.8321142114818691</c:v>
                </c:pt>
                <c:pt idx="880">
                  <c:v>-8.8321396146301083</c:v>
                </c:pt>
                <c:pt idx="881">
                  <c:v>-8.8321650174198822</c:v>
                </c:pt>
                <c:pt idx="882">
                  <c:v>-8.8321904198511909</c:v>
                </c:pt>
                <c:pt idx="883">
                  <c:v>-8.8322158219240396</c:v>
                </c:pt>
                <c:pt idx="884">
                  <c:v>-8.8322412236384338</c:v>
                </c:pt>
                <c:pt idx="885">
                  <c:v>-8.8322666249943733</c:v>
                </c:pt>
                <c:pt idx="886">
                  <c:v>-8.83229202599186</c:v>
                </c:pt>
                <c:pt idx="887">
                  <c:v>-8.8323174266308975</c:v>
                </c:pt>
                <c:pt idx="888">
                  <c:v>-8.8323428269114963</c:v>
                </c:pt>
                <c:pt idx="889">
                  <c:v>-8.8323682268336512</c:v>
                </c:pt>
                <c:pt idx="890">
                  <c:v>-8.8323936263973692</c:v>
                </c:pt>
                <c:pt idx="891">
                  <c:v>-8.8324190256026576</c:v>
                </c:pt>
                <c:pt idx="892">
                  <c:v>-8.8324444244495126</c:v>
                </c:pt>
                <c:pt idx="893">
                  <c:v>-8.8324698229379415</c:v>
                </c:pt>
                <c:pt idx="894">
                  <c:v>-8.8324952210679459</c:v>
                </c:pt>
                <c:pt idx="895">
                  <c:v>-8.8325206188395295</c:v>
                </c:pt>
                <c:pt idx="896">
                  <c:v>-8.8325460162527012</c:v>
                </c:pt>
                <c:pt idx="897">
                  <c:v>-8.8325714133074591</c:v>
                </c:pt>
                <c:pt idx="898">
                  <c:v>-8.8325968100038068</c:v>
                </c:pt>
                <c:pt idx="899">
                  <c:v>-8.8326222063417479</c:v>
                </c:pt>
                <c:pt idx="900">
                  <c:v>-8.8326476023212894</c:v>
                </c:pt>
                <c:pt idx="901">
                  <c:v>-8.8326729979424279</c:v>
                </c:pt>
                <c:pt idx="902">
                  <c:v>-8.8326983932051668</c:v>
                </c:pt>
                <c:pt idx="903">
                  <c:v>-8.8327237881095222</c:v>
                </c:pt>
                <c:pt idx="904">
                  <c:v>-8.8327491826554834</c:v>
                </c:pt>
                <c:pt idx="905">
                  <c:v>-8.8327745768430628</c:v>
                </c:pt>
                <c:pt idx="906">
                  <c:v>-8.8327999706722533</c:v>
                </c:pt>
                <c:pt idx="907">
                  <c:v>-8.8328253641430692</c:v>
                </c:pt>
                <c:pt idx="908">
                  <c:v>-8.8328507572555157</c:v>
                </c:pt>
                <c:pt idx="909">
                  <c:v>-8.8328761500095823</c:v>
                </c:pt>
                <c:pt idx="910">
                  <c:v>-8.832901542405283</c:v>
                </c:pt>
                <c:pt idx="911">
                  <c:v>-8.8329269344426216</c:v>
                </c:pt>
                <c:pt idx="912">
                  <c:v>-8.8329523261215979</c:v>
                </c:pt>
                <c:pt idx="913">
                  <c:v>-8.8329777174422155</c:v>
                </c:pt>
                <c:pt idx="914">
                  <c:v>-8.8330031084044727</c:v>
                </c:pt>
                <c:pt idx="915">
                  <c:v>-8.8330284990083889</c:v>
                </c:pt>
                <c:pt idx="916">
                  <c:v>-8.8330538892539536</c:v>
                </c:pt>
                <c:pt idx="917">
                  <c:v>-8.8330792791411685</c:v>
                </c:pt>
                <c:pt idx="918">
                  <c:v>-8.8331046686700478</c:v>
                </c:pt>
                <c:pt idx="919">
                  <c:v>-8.8331300578405916</c:v>
                </c:pt>
                <c:pt idx="920">
                  <c:v>-8.8331554466527962</c:v>
                </c:pt>
                <c:pt idx="921">
                  <c:v>-8.8331808351066741</c:v>
                </c:pt>
                <c:pt idx="922">
                  <c:v>-8.8332062232022235</c:v>
                </c:pt>
                <c:pt idx="923">
                  <c:v>-8.8332316109394462</c:v>
                </c:pt>
                <c:pt idx="924">
                  <c:v>-8.8332569983183546</c:v>
                </c:pt>
                <c:pt idx="925">
                  <c:v>-8.8332823853389417</c:v>
                </c:pt>
                <c:pt idx="926">
                  <c:v>-8.8333077720012163</c:v>
                </c:pt>
                <c:pt idx="927">
                  <c:v>-8.8333331583051855</c:v>
                </c:pt>
                <c:pt idx="928">
                  <c:v>-8.833358544250844</c:v>
                </c:pt>
                <c:pt idx="929">
                  <c:v>-8.8333839298381989</c:v>
                </c:pt>
                <c:pt idx="930">
                  <c:v>-8.8334093150672555</c:v>
                </c:pt>
                <c:pt idx="931">
                  <c:v>-8.8334346999380102</c:v>
                </c:pt>
                <c:pt idx="932">
                  <c:v>-8.8334600844504756</c:v>
                </c:pt>
                <c:pt idx="933">
                  <c:v>-8.8334854686046516</c:v>
                </c:pt>
                <c:pt idx="934">
                  <c:v>-8.8335108524005399</c:v>
                </c:pt>
                <c:pt idx="935">
                  <c:v>-8.8335362358381495</c:v>
                </c:pt>
                <c:pt idx="936">
                  <c:v>-8.833561618917475</c:v>
                </c:pt>
                <c:pt idx="937">
                  <c:v>-8.8335870016385343</c:v>
                </c:pt>
                <c:pt idx="938">
                  <c:v>-8.8336123840013094</c:v>
                </c:pt>
                <c:pt idx="939">
                  <c:v>-8.8336377660058218</c:v>
                </c:pt>
                <c:pt idx="940">
                  <c:v>-8.8336631476520679</c:v>
                </c:pt>
                <c:pt idx="941">
                  <c:v>-8.8336885289400513</c:v>
                </c:pt>
                <c:pt idx="942">
                  <c:v>-8.8337139098697737</c:v>
                </c:pt>
                <c:pt idx="943">
                  <c:v>-8.8337392904412475</c:v>
                </c:pt>
                <c:pt idx="944">
                  <c:v>-8.8337646706544657</c:v>
                </c:pt>
                <c:pt idx="945">
                  <c:v>-8.8337900505094389</c:v>
                </c:pt>
                <c:pt idx="946">
                  <c:v>-8.8338154300061671</c:v>
                </c:pt>
                <c:pt idx="947">
                  <c:v>-8.8338408091446503</c:v>
                </c:pt>
                <c:pt idx="948">
                  <c:v>-8.8338661879248921</c:v>
                </c:pt>
                <c:pt idx="949">
                  <c:v>-8.8338915663469013</c:v>
                </c:pt>
                <c:pt idx="950">
                  <c:v>-8.8339169444106833</c:v>
                </c:pt>
                <c:pt idx="951">
                  <c:v>-8.8339423221162363</c:v>
                </c:pt>
                <c:pt idx="952">
                  <c:v>-8.8339676994635639</c:v>
                </c:pt>
                <c:pt idx="953">
                  <c:v>-8.8339930764526731</c:v>
                </c:pt>
                <c:pt idx="954">
                  <c:v>-8.8340184530835586</c:v>
                </c:pt>
                <c:pt idx="955">
                  <c:v>-8.8340438293562347</c:v>
                </c:pt>
                <c:pt idx="956">
                  <c:v>-8.8340692052706977</c:v>
                </c:pt>
                <c:pt idx="957">
                  <c:v>-8.8340945808269584</c:v>
                </c:pt>
                <c:pt idx="958">
                  <c:v>-8.8341199560250132</c:v>
                </c:pt>
                <c:pt idx="959">
                  <c:v>-8.8341453308648656</c:v>
                </c:pt>
                <c:pt idx="960">
                  <c:v>-8.8341707053465228</c:v>
                </c:pt>
                <c:pt idx="961">
                  <c:v>-8.8341960794699848</c:v>
                </c:pt>
                <c:pt idx="962">
                  <c:v>-8.8342214532352585</c:v>
                </c:pt>
                <c:pt idx="963">
                  <c:v>-8.8342468266423424</c:v>
                </c:pt>
                <c:pt idx="964">
                  <c:v>-8.834272199691247</c:v>
                </c:pt>
                <c:pt idx="965">
                  <c:v>-8.834297572381967</c:v>
                </c:pt>
                <c:pt idx="966">
                  <c:v>-8.8343229447145184</c:v>
                </c:pt>
                <c:pt idx="967">
                  <c:v>-8.8343483166888905</c:v>
                </c:pt>
                <c:pt idx="968">
                  <c:v>-8.8343736883050958</c:v>
                </c:pt>
                <c:pt idx="969">
                  <c:v>-8.8343990595631343</c:v>
                </c:pt>
                <c:pt idx="970">
                  <c:v>-8.8344244304630113</c:v>
                </c:pt>
                <c:pt idx="971">
                  <c:v>-8.834449801004725</c:v>
                </c:pt>
                <c:pt idx="972">
                  <c:v>-8.8344751711882896</c:v>
                </c:pt>
                <c:pt idx="973">
                  <c:v>-8.8345005410136981</c:v>
                </c:pt>
                <c:pt idx="974">
                  <c:v>-8.834525910480961</c:v>
                </c:pt>
                <c:pt idx="975">
                  <c:v>-8.8345512795900749</c:v>
                </c:pt>
                <c:pt idx="976">
                  <c:v>-8.8345766483410433</c:v>
                </c:pt>
                <c:pt idx="977">
                  <c:v>-8.8346020167338803</c:v>
                </c:pt>
                <c:pt idx="978">
                  <c:v>-8.8346273847685755</c:v>
                </c:pt>
                <c:pt idx="979">
                  <c:v>-8.8346527524451446</c:v>
                </c:pt>
                <c:pt idx="980">
                  <c:v>-8.8346781197635806</c:v>
                </c:pt>
                <c:pt idx="981">
                  <c:v>-8.834703486723896</c:v>
                </c:pt>
                <c:pt idx="982">
                  <c:v>-8.8347288533260855</c:v>
                </c:pt>
                <c:pt idx="983">
                  <c:v>-8.8347542195701614</c:v>
                </c:pt>
                <c:pt idx="984">
                  <c:v>-8.8347795854561202</c:v>
                </c:pt>
                <c:pt idx="985">
                  <c:v>-8.8348049509839655</c:v>
                </c:pt>
                <c:pt idx="986">
                  <c:v>-8.8348303161537078</c:v>
                </c:pt>
                <c:pt idx="987">
                  <c:v>-8.8348556809653438</c:v>
                </c:pt>
                <c:pt idx="988">
                  <c:v>-8.8348810454188786</c:v>
                </c:pt>
                <c:pt idx="989">
                  <c:v>-8.8349064095143195</c:v>
                </c:pt>
                <c:pt idx="990">
                  <c:v>-8.8349317732516628</c:v>
                </c:pt>
                <c:pt idx="991">
                  <c:v>-8.8349571366309121</c:v>
                </c:pt>
                <c:pt idx="992">
                  <c:v>-8.8349824996520763</c:v>
                </c:pt>
                <c:pt idx="993">
                  <c:v>-8.8350078623151607</c:v>
                </c:pt>
                <c:pt idx="994">
                  <c:v>-8.8350332246201635</c:v>
                </c:pt>
                <c:pt idx="995">
                  <c:v>-8.8350585865670865</c:v>
                </c:pt>
                <c:pt idx="996">
                  <c:v>-8.8350839481559351</c:v>
                </c:pt>
                <c:pt idx="997">
                  <c:v>-8.8351093093867163</c:v>
                </c:pt>
                <c:pt idx="998">
                  <c:v>-8.8351346702594302</c:v>
                </c:pt>
                <c:pt idx="999">
                  <c:v>-8.8351600307740821</c:v>
                </c:pt>
                <c:pt idx="1000">
                  <c:v>-8.8351853909306772</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Calculs!$J$4:$J$1004</c:f>
              <c:numCache>
                <c:formatCode>0.00</c:formatCode>
                <c:ptCount val="1001"/>
                <c:pt idx="0">
                  <c:v>100.55190764607381</c:v>
                </c:pt>
                <c:pt idx="1">
                  <c:v>100.92582828236776</c:v>
                </c:pt>
                <c:pt idx="2">
                  <c:v>101.29923325164752</c:v>
                </c:pt>
                <c:pt idx="3">
                  <c:v>101.67212435014848</c:v>
                </c:pt>
                <c:pt idx="4">
                  <c:v>102.04450336511415</c:v>
                </c:pt>
                <c:pt idx="5">
                  <c:v>102.41637207485741</c:v>
                </c:pt>
                <c:pt idx="6">
                  <c:v>102.78773224882114</c:v>
                </c:pt>
                <c:pt idx="7">
                  <c:v>103.15858564763852</c:v>
                </c:pt>
                <c:pt idx="8">
                  <c:v>103.52893402319253</c:v>
                </c:pt>
                <c:pt idx="9">
                  <c:v>103.89877911867526</c:v>
                </c:pt>
                <c:pt idx="10">
                  <c:v>104.26812266864647</c:v>
                </c:pt>
                <c:pt idx="11">
                  <c:v>104.6369663956889</c:v>
                </c:pt>
                <c:pt idx="12">
                  <c:v>105.00531200714693</c:v>
                </c:pt>
                <c:pt idx="13">
                  <c:v>105.3731611987575</c:v>
                </c:pt>
                <c:pt idx="14">
                  <c:v>105.74051565819445</c:v>
                </c:pt>
                <c:pt idx="15">
                  <c:v>106.10737706512028</c:v>
                </c:pt>
                <c:pt idx="16">
                  <c:v>106.47374709123747</c:v>
                </c:pt>
                <c:pt idx="17">
                  <c:v>106.83962740033952</c:v>
                </c:pt>
                <c:pt idx="18">
                  <c:v>107.20501964836146</c:v>
                </c:pt>
                <c:pt idx="19">
                  <c:v>107.56992548342994</c:v>
                </c:pt>
                <c:pt idx="20">
                  <c:v>107.93434654591304</c:v>
                </c:pt>
                <c:pt idx="21">
                  <c:v>108.29828447018217</c:v>
                </c:pt>
                <c:pt idx="22">
                  <c:v>108.66174088633309</c:v>
                </c:pt>
                <c:pt idx="23">
                  <c:v>109.02471741843935</c:v>
                </c:pt>
                <c:pt idx="24">
                  <c:v>109.38721568284683</c:v>
                </c:pt>
                <c:pt idx="25">
                  <c:v>109.74923728822367</c:v>
                </c:pt>
                <c:pt idx="26">
                  <c:v>110.11078383560975</c:v>
                </c:pt>
                <c:pt idx="27">
                  <c:v>110.47185691846582</c:v>
                </c:pt>
                <c:pt idx="28">
                  <c:v>110.8324581227222</c:v>
                </c:pt>
                <c:pt idx="29">
                  <c:v>111.19258902682712</c:v>
                </c:pt>
                <c:pt idx="30">
                  <c:v>111.5522512017946</c:v>
                </c:pt>
                <c:pt idx="31">
                  <c:v>111.91144621125207</c:v>
                </c:pt>
                <c:pt idx="32">
                  <c:v>112.27017561148747</c:v>
                </c:pt>
                <c:pt idx="33">
                  <c:v>112.6284409514961</c:v>
                </c:pt>
                <c:pt idx="34">
                  <c:v>112.98624377302698</c:v>
                </c:pt>
                <c:pt idx="35">
                  <c:v>113.34358561062894</c:v>
                </c:pt>
                <c:pt idx="36">
                  <c:v>113.70046799169627</c:v>
                </c:pt>
                <c:pt idx="37">
                  <c:v>114.0568924365141</c:v>
                </c:pt>
                <c:pt idx="38">
                  <c:v>114.41286045830329</c:v>
                </c:pt>
                <c:pt idx="39">
                  <c:v>114.76837356326504</c:v>
                </c:pt>
                <c:pt idx="40">
                  <c:v>115.12343325062521</c:v>
                </c:pt>
                <c:pt idx="41">
                  <c:v>115.47804101267818</c:v>
                </c:pt>
                <c:pt idx="42">
                  <c:v>115.83219833483037</c:v>
                </c:pt>
                <c:pt idx="43">
                  <c:v>116.18590669564352</c:v>
                </c:pt>
                <c:pt idx="44">
                  <c:v>116.53916756687755</c:v>
                </c:pt>
                <c:pt idx="45">
                  <c:v>116.89198241353309</c:v>
                </c:pt>
                <c:pt idx="46">
                  <c:v>117.24435269389367</c:v>
                </c:pt>
                <c:pt idx="47">
                  <c:v>117.59627985956766</c:v>
                </c:pt>
                <c:pt idx="48">
                  <c:v>117.94776535552974</c:v>
                </c:pt>
                <c:pt idx="49">
                  <c:v>118.2988106201622</c:v>
                </c:pt>
                <c:pt idx="50">
                  <c:v>118.64941708529582</c:v>
                </c:pt>
                <c:pt idx="51">
                  <c:v>118.99958617625047</c:v>
                </c:pt>
                <c:pt idx="52">
                  <c:v>119.34931931187536</c:v>
                </c:pt>
                <c:pt idx="53">
                  <c:v>119.69861790458904</c:v>
                </c:pt>
                <c:pt idx="54">
                  <c:v>120.04748336041904</c:v>
                </c:pt>
                <c:pt idx="55">
                  <c:v>120.39591707904121</c:v>
                </c:pt>
                <c:pt idx="56">
                  <c:v>120.74392045381882</c:v>
                </c:pt>
                <c:pt idx="57">
                  <c:v>121.09149487184121</c:v>
                </c:pt>
                <c:pt idx="58">
                  <c:v>121.43864171396234</c:v>
                </c:pt>
                <c:pt idx="59">
                  <c:v>121.78536235483892</c:v>
                </c:pt>
                <c:pt idx="60">
                  <c:v>122.13165816296822</c:v>
                </c:pt>
                <c:pt idx="61">
                  <c:v>122.47753050072572</c:v>
                </c:pt>
                <c:pt idx="62">
                  <c:v>122.82298072440234</c:v>
                </c:pt>
                <c:pt idx="63">
                  <c:v>123.1680101842415</c:v>
                </c:pt>
                <c:pt idx="64">
                  <c:v>123.51262022447577</c:v>
                </c:pt>
                <c:pt idx="65">
                  <c:v>123.85681218336339</c:v>
                </c:pt>
                <c:pt idx="66">
                  <c:v>124.2005873932244</c:v>
                </c:pt>
                <c:pt idx="67">
                  <c:v>124.54394718047652</c:v>
                </c:pt>
                <c:pt idx="68">
                  <c:v>124.88689286567083</c:v>
                </c:pt>
                <c:pt idx="69">
                  <c:v>125.22942576352706</c:v>
                </c:pt>
                <c:pt idx="70">
                  <c:v>125.57154718296873</c:v>
                </c:pt>
                <c:pt idx="71">
                  <c:v>125.91325842715793</c:v>
                </c:pt>
                <c:pt idx="72">
                  <c:v>126.25456079352992</c:v>
                </c:pt>
                <c:pt idx="73">
                  <c:v>126.59545557382742</c:v>
                </c:pt>
                <c:pt idx="74">
                  <c:v>126.93594405413465</c:v>
                </c:pt>
                <c:pt idx="75">
                  <c:v>127.27602751491114</c:v>
                </c:pt>
                <c:pt idx="76">
                  <c:v>127.61570723102524</c:v>
                </c:pt>
                <c:pt idx="77">
                  <c:v>127.95498447178747</c:v>
                </c:pt>
                <c:pt idx="78">
                  <c:v>128.29386050098347</c:v>
                </c:pt>
                <c:pt idx="79">
                  <c:v>128.63233657690691</c:v>
                </c:pt>
                <c:pt idx="80">
                  <c:v>128.97041395239197</c:v>
                </c:pt>
                <c:pt idx="81">
                  <c:v>129.30809387484561</c:v>
                </c:pt>
                <c:pt idx="82">
                  <c:v>129.64537758627981</c:v>
                </c:pt>
                <c:pt idx="83">
                  <c:v>129.98226632334323</c:v>
                </c:pt>
                <c:pt idx="84">
                  <c:v>130.31876131735288</c:v>
                </c:pt>
                <c:pt idx="85">
                  <c:v>130.65486379432554</c:v>
                </c:pt>
                <c:pt idx="86">
                  <c:v>130.99057497500883</c:v>
                </c:pt>
                <c:pt idx="87">
                  <c:v>131.32589607491212</c:v>
                </c:pt>
                <c:pt idx="88">
                  <c:v>131.66082830433731</c:v>
                </c:pt>
                <c:pt idx="89">
                  <c:v>131.99537286840913</c:v>
                </c:pt>
                <c:pt idx="90">
                  <c:v>132.32953096710554</c:v>
                </c:pt>
                <c:pt idx="91">
                  <c:v>132.66330379528762</c:v>
                </c:pt>
                <c:pt idx="92">
                  <c:v>132.99669254272945</c:v>
                </c:pt>
                <c:pt idx="93">
                  <c:v>133.32969839414767</c:v>
                </c:pt>
                <c:pt idx="94">
                  <c:v>133.66232252923083</c:v>
                </c:pt>
                <c:pt idx="95">
                  <c:v>133.99456612266854</c:v>
                </c:pt>
                <c:pt idx="96">
                  <c:v>134.32643034418044</c:v>
                </c:pt>
                <c:pt idx="97">
                  <c:v>134.6579163585449</c:v>
                </c:pt>
                <c:pt idx="98">
                  <c:v>134.98902532562758</c:v>
                </c:pt>
                <c:pt idx="99">
                  <c:v>135.31975840040974</c:v>
                </c:pt>
                <c:pt idx="100">
                  <c:v>135.65011673301635</c:v>
                </c:pt>
                <c:pt idx="101">
                  <c:v>138.93317794574841</c:v>
                </c:pt>
                <c:pt idx="102">
                  <c:v>142.17950134869585</c:v>
                </c:pt>
                <c:pt idx="103">
                  <c:v>145.3901932022757</c:v>
                </c:pt>
                <c:pt idx="104">
                  <c:v>148.56631464480438</c:v>
                </c:pt>
                <c:pt idx="105">
                  <c:v>151.70888418698402</c:v>
                </c:pt>
                <c:pt idx="106">
                  <c:v>154.81888003601975</c:v>
                </c:pt>
                <c:pt idx="107">
                  <c:v>157.89724226321258</c:v>
                </c:pt>
                <c:pt idx="108">
                  <c:v>160.94487482757282</c:v>
                </c:pt>
                <c:pt idx="109">
                  <c:v>163.96264746683622</c:v>
                </c:pt>
                <c:pt idx="110">
                  <c:v>166.95139746622473</c:v>
                </c:pt>
                <c:pt idx="111">
                  <c:v>169.91193131436086</c:v>
                </c:pt>
                <c:pt idx="112">
                  <c:v>172.84502625490651</c:v>
                </c:pt>
                <c:pt idx="113">
                  <c:v>175.75143174174448</c:v>
                </c:pt>
                <c:pt idx="114">
                  <c:v>178.63187080484124</c:v>
                </c:pt>
                <c:pt idx="115">
                  <c:v>181.48704133331836</c:v>
                </c:pt>
                <c:pt idx="116">
                  <c:v>184.31761728170721</c:v>
                </c:pt>
                <c:pt idx="117">
                  <c:v>187.12424980486145</c:v>
                </c:pt>
                <c:pt idx="118">
                  <c:v>189.90756832654967</c:v>
                </c:pt>
                <c:pt idx="119">
                  <c:v>192.66818154634015</c:v>
                </c:pt>
                <c:pt idx="120">
                  <c:v>195.40667838901715</c:v>
                </c:pt>
                <c:pt idx="121">
                  <c:v>198.12362890042994</c:v>
                </c:pt>
                <c:pt idx="122">
                  <c:v>200.81958509336772</c:v>
                </c:pt>
                <c:pt idx="123">
                  <c:v>203.49508174677277</c:v>
                </c:pt>
                <c:pt idx="124">
                  <c:v>206.15063716134873</c:v>
                </c:pt>
                <c:pt idx="125">
                  <c:v>208.78675387438699</c:v>
                </c:pt>
                <c:pt idx="126">
                  <c:v>211.40391933642053</c:v>
                </c:pt>
                <c:pt idx="127">
                  <c:v>214.00260655211963</c:v>
                </c:pt>
                <c:pt idx="128">
                  <c:v>216.58327468766396</c:v>
                </c:pt>
                <c:pt idx="129">
                  <c:v>219.14636964666249</c:v>
                </c:pt>
                <c:pt idx="130">
                  <c:v>221.69232461654099</c:v>
                </c:pt>
                <c:pt idx="131">
                  <c:v>224.2215605871788</c:v>
                </c:pt>
                <c:pt idx="132">
                  <c:v>226.7344868434493</c:v>
                </c:pt>
                <c:pt idx="133">
                  <c:v>229.23150143320061</c:v>
                </c:pt>
                <c:pt idx="134">
                  <c:v>231.71299161210513</c:v>
                </c:pt>
                <c:pt idx="135">
                  <c:v>234.17933426670695</c:v>
                </c:pt>
                <c:pt idx="136">
                  <c:v>236.63089631690301</c:v>
                </c:pt>
                <c:pt idx="137">
                  <c:v>239.06803509900925</c:v>
                </c:pt>
                <c:pt idx="138">
                  <c:v>241.49109873048357</c:v>
                </c:pt>
                <c:pt idx="139">
                  <c:v>243.90042645730384</c:v>
                </c:pt>
                <c:pt idx="140">
                  <c:v>246.29634898493131</c:v>
                </c:pt>
                <c:pt idx="141">
                  <c:v>248.67918879372647</c:v>
                </c:pt>
                <c:pt idx="142">
                  <c:v>251.04926043962456</c:v>
                </c:pt>
                <c:pt idx="143">
                  <c:v>253.40687084082415</c:v>
                </c:pt>
                <c:pt idx="144">
                  <c:v>255.75231955118929</c:v>
                </c:pt>
                <c:pt idx="145">
                  <c:v>258.08589902101841</c:v>
                </c:pt>
                <c:pt idx="146">
                  <c:v>260.40789484578772</c:v>
                </c:pt>
                <c:pt idx="147">
                  <c:v>262.7185860034337</c:v>
                </c:pt>
                <c:pt idx="148">
                  <c:v>265.01824508070013</c:v>
                </c:pt>
                <c:pt idx="149">
                  <c:v>267.30713848903576</c:v>
                </c:pt>
                <c:pt idx="150">
                  <c:v>269.58552667049435</c:v>
                </c:pt>
                <c:pt idx="151">
                  <c:v>271.85366429405258</c:v>
                </c:pt>
                <c:pt idx="152">
                  <c:v>274.11180044273044</c:v>
                </c:pt>
                <c:pt idx="153">
                  <c:v>276.36017879186579</c:v>
                </c:pt>
                <c:pt idx="154">
                  <c:v>278.59903777886507</c:v>
                </c:pt>
                <c:pt idx="155">
                  <c:v>280.82861076472312</c:v>
                </c:pt>
                <c:pt idx="156">
                  <c:v>283.04912618757538</c:v>
                </c:pt>
                <c:pt idx="157">
                  <c:v>285.26080770851911</c:v>
                </c:pt>
                <c:pt idx="158">
                  <c:v>287.46387434991141</c:v>
                </c:pt>
                <c:pt idx="159">
                  <c:v>289.65854062632553</c:v>
                </c:pt>
                <c:pt idx="160">
                  <c:v>291.84501666831858</c:v>
                </c:pt>
                <c:pt idx="161">
                  <c:v>294.02350833913761</c:v>
                </c:pt>
                <c:pt idx="162">
                  <c:v>296.19421734446189</c:v>
                </c:pt>
                <c:pt idx="163">
                  <c:v>298.35734133525267</c:v>
                </c:pt>
                <c:pt idx="164">
                  <c:v>300.5130740037514</c:v>
                </c:pt>
                <c:pt idx="165">
                  <c:v>302.6616051726383</c:v>
                </c:pt>
                <c:pt idx="166">
                  <c:v>304.80312087733313</c:v>
                </c:pt>
                <c:pt idx="167">
                  <c:v>306.93780344138685</c:v>
                </c:pt>
                <c:pt idx="168">
                  <c:v>309.06583154488067</c:v>
                </c:pt>
                <c:pt idx="169">
                  <c:v>311.1873802857134</c:v>
                </c:pt>
                <c:pt idx="170">
                  <c:v>313.30262123362257</c:v>
                </c:pt>
                <c:pt idx="171">
                  <c:v>315.41172247674535</c:v>
                </c:pt>
                <c:pt idx="172">
                  <c:v>317.51484866048673</c:v>
                </c:pt>
                <c:pt idx="173">
                  <c:v>319.6121610184191</c:v>
                </c:pt>
                <c:pt idx="174">
                  <c:v>321.70381739489619</c:v>
                </c:pt>
                <c:pt idx="175">
                  <c:v>323.78997225901719</c:v>
                </c:pt>
                <c:pt idx="176">
                  <c:v>325.87077670953391</c:v>
                </c:pt>
                <c:pt idx="177">
                  <c:v>327.94637847024603</c:v>
                </c:pt>
                <c:pt idx="178">
                  <c:v>330.01692187538634</c:v>
                </c:pt>
                <c:pt idx="179">
                  <c:v>332.08254784445461</c:v>
                </c:pt>
                <c:pt idx="180">
                  <c:v>334.14339384592091</c:v>
                </c:pt>
                <c:pt idx="181">
                  <c:v>336.19959384918769</c:v>
                </c:pt>
                <c:pt idx="182">
                  <c:v>338.2512782641798</c:v>
                </c:pt>
                <c:pt idx="183">
                  <c:v>340.29857386792395</c:v>
                </c:pt>
                <c:pt idx="184">
                  <c:v>342.34160371749425</c:v>
                </c:pt>
                <c:pt idx="185">
                  <c:v>344.38048704873927</c:v>
                </c:pt>
                <c:pt idx="186">
                  <c:v>346.41533916028237</c:v>
                </c:pt>
                <c:pt idx="187">
                  <c:v>348.44627128240415</c:v>
                </c:pt>
                <c:pt idx="188">
                  <c:v>350.47339043058952</c:v>
                </c:pt>
                <c:pt idx="189">
                  <c:v>352.49679924375937</c:v>
                </c:pt>
                <c:pt idx="190">
                  <c:v>354.51659580752096</c:v>
                </c:pt>
                <c:pt idx="191">
                  <c:v>356.53287346317165</c:v>
                </c:pt>
                <c:pt idx="192">
                  <c:v>358.5457206036844</c:v>
                </c:pt>
                <c:pt idx="193">
                  <c:v>360.55522045849392</c:v>
                </c:pt>
                <c:pt idx="194">
                  <c:v>362.56145086958207</c:v>
                </c:pt>
                <c:pt idx="195">
                  <c:v>364.56448406211655</c:v>
                </c:pt>
                <c:pt idx="196">
                  <c:v>366.56438641369664</c:v>
                </c:pt>
                <c:pt idx="197">
                  <c:v>368.56121822705984</c:v>
                </c:pt>
                <c:pt idx="198">
                  <c:v>370.555033511842</c:v>
                </c:pt>
                <c:pt idx="199">
                  <c:v>372.5458797815869</c:v>
                </c:pt>
                <c:pt idx="200">
                  <c:v>374.53379787258677</c:v>
                </c:pt>
                <c:pt idx="201">
                  <c:v>376.5188217912206</c:v>
                </c:pt>
                <c:pt idx="202">
                  <c:v>378.50097859617938</c:v>
                </c:pt>
                <c:pt idx="203">
                  <c:v>380.48028832128256</c:v>
                </c:pt>
                <c:pt idx="204">
                  <c:v>382.456763943505</c:v>
                </c:pt>
                <c:pt idx="205">
                  <c:v>384.43041139939436</c:v>
                </c:pt>
                <c:pt idx="206">
                  <c:v>386.40122965135828</c:v>
                </c:pt>
                <c:pt idx="207">
                  <c:v>388.36921080347736</c:v>
                </c:pt>
                <c:pt idx="208">
                  <c:v>390.33434026469496</c:v>
                </c:pt>
                <c:pt idx="209">
                  <c:v>392.29659695560508</c:v>
                </c:pt>
                <c:pt idx="210">
                  <c:v>394.25595355372201</c:v>
                </c:pt>
                <c:pt idx="211">
                  <c:v>396.21237677115653</c:v>
                </c:pt>
                <c:pt idx="212">
                  <c:v>398.16582765807766</c:v>
                </c:pt>
                <c:pt idx="213">
                  <c:v>400.11626192519611</c:v>
                </c:pt>
                <c:pt idx="214">
                  <c:v>402.06363027871413</c:v>
                </c:pt>
                <c:pt idx="215">
                  <c:v>404.00787876167635</c:v>
                </c:pt>
                <c:pt idx="216">
                  <c:v>405.94894909633967</c:v>
                </c:pt>
                <c:pt idx="217">
                  <c:v>407.88677902297633</c:v>
                </c:pt>
                <c:pt idx="218">
                  <c:v>409.82130263135912</c:v>
                </c:pt>
                <c:pt idx="219">
                  <c:v>411.75245068199399</c:v>
                </c:pt>
                <c:pt idx="220">
                  <c:v>413.68015091492123</c:v>
                </c:pt>
                <c:pt idx="221">
                  <c:v>415.60432834457794</c:v>
                </c:pt>
                <c:pt idx="222">
                  <c:v>417.52490553978663</c:v>
                </c:pt>
                <c:pt idx="223">
                  <c:v>419.44180288840892</c:v>
                </c:pt>
                <c:pt idx="224">
                  <c:v>421.35493884657996</c:v>
                </c:pt>
                <c:pt idx="225">
                  <c:v>423.26423017273152</c:v>
                </c:pt>
                <c:pt idx="226">
                  <c:v>425.16959214682674</c:v>
                </c:pt>
                <c:pt idx="227">
                  <c:v>427.07093877538421</c:v>
                </c:pt>
                <c:pt idx="228">
                  <c:v>428.96818298296881</c:v>
                </c:pt>
                <c:pt idx="229">
                  <c:v>430.86123679088837</c:v>
                </c:pt>
                <c:pt idx="230">
                  <c:v>432.75001148386258</c:v>
                </c:pt>
                <c:pt idx="231">
                  <c:v>434.63441776543561</c:v>
                </c:pt>
                <c:pt idx="232">
                  <c:v>436.51436590289001</c:v>
                </c:pt>
                <c:pt idx="233">
                  <c:v>438.38976586239369</c:v>
                </c:pt>
                <c:pt idx="234">
                  <c:v>440.26052743507779</c:v>
                </c:pt>
                <c:pt idx="235">
                  <c:v>442.1265603547032</c:v>
                </c:pt>
                <c:pt idx="236">
                  <c:v>443.98777440753224</c:v>
                </c:pt>
                <c:pt idx="237">
                  <c:v>445.84407953497811</c:v>
                </c:pt>
                <c:pt idx="238">
                  <c:v>447.69538592956218</c:v>
                </c:pt>
                <c:pt idx="239">
                  <c:v>449.54160412466734</c:v>
                </c:pt>
                <c:pt idx="240">
                  <c:v>451.3826450785362</c:v>
                </c:pt>
                <c:pt idx="241">
                  <c:v>453.21842025292534</c:v>
                </c:pt>
                <c:pt idx="242">
                  <c:v>455.04884168679098</c:v>
                </c:pt>
                <c:pt idx="243">
                  <c:v>456.87382206535005</c:v>
                </c:pt>
                <c:pt idx="244">
                  <c:v>458.69327478482961</c:v>
                </c:pt>
                <c:pt idx="245">
                  <c:v>460.50711401319006</c:v>
                </c:pt>
                <c:pt idx="246">
                  <c:v>462.31525474708309</c:v>
                </c:pt>
                <c:pt idx="247">
                  <c:v>464.11761286528139</c:v>
                </c:pt>
                <c:pt idx="248">
                  <c:v>465.91410517879694</c:v>
                </c:pt>
                <c:pt idx="249">
                  <c:v>467.70464947788537</c:v>
                </c:pt>
                <c:pt idx="250">
                  <c:v>469.48916457611665</c:v>
                </c:pt>
                <c:pt idx="251">
                  <c:v>471.2675703516777</c:v>
                </c:pt>
                <c:pt idx="252">
                  <c:v>473.03978778605733</c:v>
                </c:pt>
                <c:pt idx="253">
                  <c:v>474.80573900025195</c:v>
                </c:pt>
                <c:pt idx="254">
                  <c:v>476.56534728861925</c:v>
                </c:pt>
                <c:pt idx="255">
                  <c:v>478.31853715049652</c:v>
                </c:pt>
                <c:pt idx="256">
                  <c:v>480.06523431969106</c:v>
                </c:pt>
                <c:pt idx="257">
                  <c:v>481.80536579194199</c:v>
                </c:pt>
                <c:pt idx="258">
                  <c:v>483.53885985044508</c:v>
                </c:pt>
                <c:pt idx="259">
                  <c:v>485.26564608952589</c:v>
                </c:pt>
                <c:pt idx="260">
                  <c:v>486.98565543654013</c:v>
                </c:pt>
                <c:pt idx="261">
                  <c:v>488.69882017207453</c:v>
                </c:pt>
                <c:pt idx="262">
                  <c:v>490.40507394851738</c:v>
                </c:pt>
                <c:pt idx="263">
                  <c:v>492.10435180706253</c:v>
                </c:pt>
                <c:pt idx="264">
                  <c:v>493.79659019320741</c:v>
                </c:pt>
                <c:pt idx="265">
                  <c:v>495.4817269708019</c:v>
                </c:pt>
                <c:pt idx="266">
                  <c:v>497.15970143470128</c:v>
                </c:pt>
                <c:pt idx="267">
                  <c:v>498.83045432207405</c:v>
                </c:pt>
                <c:pt idx="268">
                  <c:v>500.49392782241262</c:v>
                </c:pt>
                <c:pt idx="269">
                  <c:v>502.15006558629233</c:v>
                </c:pt>
                <c:pt idx="270">
                  <c:v>503.79881273292267</c:v>
                </c:pt>
                <c:pt idx="271">
                  <c:v>505.44011585653186</c:v>
                </c:pt>
                <c:pt idx="272">
                  <c:v>507.07392303162464</c:v>
                </c:pt>
                <c:pt idx="273">
                  <c:v>508.70018381715221</c:v>
                </c:pt>
                <c:pt idx="274">
                  <c:v>510.3188492596297</c:v>
                </c:pt>
                <c:pt idx="275">
                  <c:v>511.92987189523831</c:v>
                </c:pt>
                <c:pt idx="276">
                  <c:v>513.53320575094494</c:v>
                </c:pt>
                <c:pt idx="277">
                  <c:v>515.12880634467365</c:v>
                </c:pt>
                <c:pt idx="278">
                  <c:v>516.71663068455985</c:v>
                </c:pt>
                <c:pt idx="279">
                  <c:v>518.29663726732031</c:v>
                </c:pt>
                <c:pt idx="280">
                  <c:v>519.86878607576705</c:v>
                </c:pt>
                <c:pt idx="281">
                  <c:v>521.43303857549699</c:v>
                </c:pt>
                <c:pt idx="282">
                  <c:v>522.9893577107847</c:v>
                </c:pt>
                <c:pt idx="283">
                  <c:v>524.5377078997069</c:v>
                </c:pt>
                <c:pt idx="284">
                  <c:v>526.07805502852671</c:v>
                </c:pt>
                <c:pt idx="285">
                  <c:v>527.61036644536375</c:v>
                </c:pt>
                <c:pt idx="286">
                  <c:v>529.13461095317734</c:v>
                </c:pt>
                <c:pt idx="287">
                  <c:v>530.65075880208792</c:v>
                </c:pt>
                <c:pt idx="288">
                  <c:v>532.15878168106258</c:v>
                </c:pt>
                <c:pt idx="289">
                  <c:v>533.65865270898894</c:v>
                </c:pt>
                <c:pt idx="290">
                  <c:v>535.15034642516252</c:v>
                </c:pt>
                <c:pt idx="291">
                  <c:v>536.63383877921092</c:v>
                </c:pt>
                <c:pt idx="292">
                  <c:v>538.10910712047803</c:v>
                </c:pt>
                <c:pt idx="293">
                  <c:v>539.57613018689233</c:v>
                </c:pt>
                <c:pt idx="294">
                  <c:v>541.0348880933409</c:v>
                </c:pt>
                <c:pt idx="295">
                  <c:v>542.48536231957155</c:v>
                </c:pt>
                <c:pt idx="296">
                  <c:v>543.92753569764523</c:v>
                </c:pt>
                <c:pt idx="297">
                  <c:v>545.36139239895965</c:v>
                </c:pt>
                <c:pt idx="298">
                  <c:v>546.78691792086545</c:v>
                </c:pt>
                <c:pt idx="299">
                  <c:v>548.20409907289536</c:v>
                </c:pt>
                <c:pt idx="300">
                  <c:v>549.61292396262627</c:v>
                </c:pt>
                <c:pt idx="301">
                  <c:v>551.01338198119447</c:v>
                </c:pt>
                <c:pt idx="302">
                  <c:v>552.4054637884833</c:v>
                </c:pt>
                <c:pt idx="303">
                  <c:v>553.78916129800211</c:v>
                </c:pt>
                <c:pt idx="304">
                  <c:v>555.16446766147567</c:v>
                </c:pt>
                <c:pt idx="305">
                  <c:v>556.53137725316151</c:v>
                </c:pt>
                <c:pt idx="306">
                  <c:v>557.88988565391344</c:v>
                </c:pt>
                <c:pt idx="307">
                  <c:v>559.23998963500958</c:v>
                </c:pt>
                <c:pt idx="308">
                  <c:v>560.58168714176009</c:v>
                </c:pt>
                <c:pt idx="309">
                  <c:v>561.91497727691353</c:v>
                </c:pt>
                <c:pt idx="310">
                  <c:v>563.23986028387651</c:v>
                </c:pt>
                <c:pt idx="311">
                  <c:v>564.55633752976348</c:v>
                </c:pt>
                <c:pt idx="312">
                  <c:v>565.86441148829203</c:v>
                </c:pt>
                <c:pt idx="313">
                  <c:v>567.16408572253886</c:v>
                </c:pt>
                <c:pt idx="314">
                  <c:v>568.45536486757101</c:v>
                </c:pt>
                <c:pt idx="315">
                  <c:v>569.73825461296758</c:v>
                </c:pt>
                <c:pt idx="316">
                  <c:v>571.01276168524487</c:v>
                </c:pt>
                <c:pt idx="317">
                  <c:v>572.27889383019942</c:v>
                </c:pt>
                <c:pt idx="318">
                  <c:v>573.53665979518246</c:v>
                </c:pt>
                <c:pt idx="319">
                  <c:v>574.78606931131742</c:v>
                </c:pt>
                <c:pt idx="320">
                  <c:v>576.02713307567478</c:v>
                </c:pt>
                <c:pt idx="321">
                  <c:v>577.25986273341505</c:v>
                </c:pt>
                <c:pt idx="322">
                  <c:v>578.48427085991227</c:v>
                </c:pt>
                <c:pt idx="323">
                  <c:v>579.70037094286977</c:v>
                </c:pt>
                <c:pt idx="324">
                  <c:v>580.90817736443853</c:v>
                </c:pt>
                <c:pt idx="325">
                  <c:v>582.1077053833493</c:v>
                </c:pt>
                <c:pt idx="326">
                  <c:v>583.29897111706896</c:v>
                </c:pt>
                <c:pt idx="327">
                  <c:v>584.48199152399093</c:v>
                </c:pt>
                <c:pt idx="328">
                  <c:v>585.6567843856692</c:v>
                </c:pt>
                <c:pt idx="329">
                  <c:v>586.82336828910536</c:v>
                </c:pt>
                <c:pt idx="330">
                  <c:v>587.9817626090977</c:v>
                </c:pt>
                <c:pt idx="331">
                  <c:v>589.13198749066112</c:v>
                </c:pt>
                <c:pt idx="332">
                  <c:v>590.27406383152538</c:v>
                </c:pt>
                <c:pt idx="333">
                  <c:v>591.40801326472081</c:v>
                </c:pt>
                <c:pt idx="334">
                  <c:v>592.53385814125807</c:v>
                </c:pt>
                <c:pt idx="335">
                  <c:v>593.65162151290986</c:v>
                </c:pt>
                <c:pt idx="336">
                  <c:v>594.76132711510127</c:v>
                </c:pt>
                <c:pt idx="337">
                  <c:v>595.86299934991575</c:v>
                </c:pt>
                <c:pt idx="338">
                  <c:v>596.95666326922276</c:v>
                </c:pt>
                <c:pt idx="339">
                  <c:v>598.04234455793335</c:v>
                </c:pt>
                <c:pt idx="340">
                  <c:v>599.12006951738931</c:v>
                </c:pt>
                <c:pt idx="341">
                  <c:v>600.18986504889165</c:v>
                </c:pt>
                <c:pt idx="342">
                  <c:v>601.25175863737309</c:v>
                </c:pt>
                <c:pt idx="343">
                  <c:v>602.30577833522011</c:v>
                </c:pt>
                <c:pt idx="344">
                  <c:v>603.3519527462488</c:v>
                </c:pt>
                <c:pt idx="345">
                  <c:v>604.39031100983902</c:v>
                </c:pt>
                <c:pt idx="346">
                  <c:v>605.4208827852309</c:v>
                </c:pt>
                <c:pt idx="347">
                  <c:v>606.44369823598765</c:v>
                </c:pt>
                <c:pt idx="348">
                  <c:v>607.45878801462834</c:v>
                </c:pt>
                <c:pt idx="349">
                  <c:v>608.46618324743372</c:v>
                </c:pt>
                <c:pt idx="350">
                  <c:v>609.4659155194289</c:v>
                </c:pt>
                <c:pt idx="351">
                  <c:v>610.45801685954484</c:v>
                </c:pt>
                <c:pt idx="352">
                  <c:v>611.44251972596214</c:v>
                </c:pt>
                <c:pt idx="353">
                  <c:v>612.41945699163921</c:v>
                </c:pt>
                <c:pt idx="354">
                  <c:v>613.38886193002713</c:v>
                </c:pt>
                <c:pt idx="355">
                  <c:v>614.35076820097356</c:v>
                </c:pt>
                <c:pt idx="356">
                  <c:v>615.30520983681686</c:v>
                </c:pt>
                <c:pt idx="357">
                  <c:v>616.2522212286724</c:v>
                </c:pt>
                <c:pt idx="358">
                  <c:v>617.19183711291316</c:v>
                </c:pt>
                <c:pt idx="359">
                  <c:v>618.12409255784496</c:v>
                </c:pt>
                <c:pt idx="360">
                  <c:v>619.04902295057786</c:v>
                </c:pt>
                <c:pt idx="361">
                  <c:v>619.96666398409457</c:v>
                </c:pt>
                <c:pt idx="362">
                  <c:v>620.87705164451665</c:v>
                </c:pt>
                <c:pt idx="363">
                  <c:v>621.78022219856928</c:v>
                </c:pt>
                <c:pt idx="364">
                  <c:v>622.67621218124475</c:v>
                </c:pt>
                <c:pt idx="365">
                  <c:v>623.56505838366547</c:v>
                </c:pt>
                <c:pt idx="366">
                  <c:v>624.44679784114578</c:v>
                </c:pt>
                <c:pt idx="367">
                  <c:v>625.32146782145355</c:v>
                </c:pt>
                <c:pt idx="368">
                  <c:v>626.18910581327088</c:v>
                </c:pt>
                <c:pt idx="369">
                  <c:v>627.04974951485394</c:v>
                </c:pt>
                <c:pt idx="370">
                  <c:v>627.90343682289142</c:v>
                </c:pt>
                <c:pt idx="371">
                  <c:v>628.75020582156105</c:v>
                </c:pt>
                <c:pt idx="372">
                  <c:v>629.59009477178427</c:v>
                </c:pt>
                <c:pt idx="373">
                  <c:v>630.42314210067696</c:v>
                </c:pt>
                <c:pt idx="374">
                  <c:v>631.24938639119705</c:v>
                </c:pt>
                <c:pt idx="375">
                  <c:v>632.06886637198727</c:v>
                </c:pt>
                <c:pt idx="376">
                  <c:v>632.88162090741173</c:v>
                </c:pt>
                <c:pt idx="377">
                  <c:v>633.68768898778615</c:v>
                </c:pt>
                <c:pt idx="378">
                  <c:v>634.48710971979983</c:v>
                </c:pt>
                <c:pt idx="379">
                  <c:v>635.27992231712847</c:v>
                </c:pt>
                <c:pt idx="380">
                  <c:v>636.0661660912366</c:v>
                </c:pt>
                <c:pt idx="381">
                  <c:v>636.84588044236796</c:v>
                </c:pt>
                <c:pt idx="382">
                  <c:v>637.61910485072235</c:v>
                </c:pt>
                <c:pt idx="383">
                  <c:v>638.38587886781818</c:v>
                </c:pt>
                <c:pt idx="384">
                  <c:v>639.14624210803754</c:v>
                </c:pt>
                <c:pt idx="385">
                  <c:v>639.90023424035428</c:v>
                </c:pt>
                <c:pt idx="386">
                  <c:v>640.64789498024152</c:v>
                </c:pt>
                <c:pt idx="387">
                  <c:v>641.3892640817578</c:v>
                </c:pt>
                <c:pt idx="388">
                  <c:v>642.12438132980992</c:v>
                </c:pt>
                <c:pt idx="389">
                  <c:v>642.85328653259091</c:v>
                </c:pt>
                <c:pt idx="390">
                  <c:v>643.57601951419031</c:v>
                </c:pt>
                <c:pt idx="391">
                  <c:v>644.29262010737602</c:v>
                </c:pt>
                <c:pt idx="392">
                  <c:v>644.29262010737602</c:v>
                </c:pt>
                <c:pt idx="393">
                  <c:v>644.29262010737602</c:v>
                </c:pt>
                <c:pt idx="394">
                  <c:v>644.29262010737602</c:v>
                </c:pt>
                <c:pt idx="395">
                  <c:v>644.29262010737602</c:v>
                </c:pt>
                <c:pt idx="396">
                  <c:v>644.29262010737602</c:v>
                </c:pt>
                <c:pt idx="397">
                  <c:v>644.29262010737602</c:v>
                </c:pt>
                <c:pt idx="398">
                  <c:v>644.29262010737602</c:v>
                </c:pt>
                <c:pt idx="399">
                  <c:v>644.29262010737602</c:v>
                </c:pt>
                <c:pt idx="400">
                  <c:v>644.29262010737602</c:v>
                </c:pt>
                <c:pt idx="401">
                  <c:v>644.29262010737602</c:v>
                </c:pt>
                <c:pt idx="402">
                  <c:v>644.29262010737602</c:v>
                </c:pt>
                <c:pt idx="403">
                  <c:v>644.29262010737602</c:v>
                </c:pt>
                <c:pt idx="404">
                  <c:v>644.29262010737602</c:v>
                </c:pt>
                <c:pt idx="405">
                  <c:v>644.29262010737602</c:v>
                </c:pt>
                <c:pt idx="406">
                  <c:v>644.29262010737602</c:v>
                </c:pt>
                <c:pt idx="407">
                  <c:v>644.29262010737602</c:v>
                </c:pt>
                <c:pt idx="408">
                  <c:v>644.29262010737602</c:v>
                </c:pt>
                <c:pt idx="409">
                  <c:v>644.29262010737602</c:v>
                </c:pt>
                <c:pt idx="410">
                  <c:v>644.29262010737602</c:v>
                </c:pt>
                <c:pt idx="411">
                  <c:v>644.29262010737602</c:v>
                </c:pt>
                <c:pt idx="412">
                  <c:v>644.29262010737602</c:v>
                </c:pt>
                <c:pt idx="413">
                  <c:v>644.29262010737602</c:v>
                </c:pt>
                <c:pt idx="414">
                  <c:v>644.29262010737602</c:v>
                </c:pt>
                <c:pt idx="415">
                  <c:v>644.29262010737602</c:v>
                </c:pt>
                <c:pt idx="416">
                  <c:v>644.29262010737602</c:v>
                </c:pt>
                <c:pt idx="417">
                  <c:v>644.29262010737602</c:v>
                </c:pt>
                <c:pt idx="418">
                  <c:v>644.29262010737602</c:v>
                </c:pt>
                <c:pt idx="419">
                  <c:v>644.29262010737602</c:v>
                </c:pt>
                <c:pt idx="420">
                  <c:v>644.29262010737602</c:v>
                </c:pt>
                <c:pt idx="421">
                  <c:v>644.29262010737602</c:v>
                </c:pt>
                <c:pt idx="422">
                  <c:v>644.29262010737602</c:v>
                </c:pt>
                <c:pt idx="423">
                  <c:v>644.29262010737602</c:v>
                </c:pt>
                <c:pt idx="424">
                  <c:v>644.29262010737602</c:v>
                </c:pt>
                <c:pt idx="425">
                  <c:v>644.29262010737602</c:v>
                </c:pt>
                <c:pt idx="426">
                  <c:v>644.29262010737602</c:v>
                </c:pt>
                <c:pt idx="427">
                  <c:v>644.29262010737602</c:v>
                </c:pt>
                <c:pt idx="428">
                  <c:v>644.29262010737602</c:v>
                </c:pt>
                <c:pt idx="429">
                  <c:v>644.29262010737602</c:v>
                </c:pt>
                <c:pt idx="430">
                  <c:v>644.29262010737602</c:v>
                </c:pt>
                <c:pt idx="431">
                  <c:v>644.29262010737602</c:v>
                </c:pt>
                <c:pt idx="432">
                  <c:v>644.29262010737602</c:v>
                </c:pt>
                <c:pt idx="433">
                  <c:v>644.29262010737602</c:v>
                </c:pt>
                <c:pt idx="434">
                  <c:v>644.29262010737602</c:v>
                </c:pt>
                <c:pt idx="435">
                  <c:v>644.29262010737602</c:v>
                </c:pt>
                <c:pt idx="436">
                  <c:v>644.29262010737602</c:v>
                </c:pt>
                <c:pt idx="437">
                  <c:v>644.29262010737602</c:v>
                </c:pt>
                <c:pt idx="438">
                  <c:v>644.29262010737602</c:v>
                </c:pt>
                <c:pt idx="439">
                  <c:v>644.29262010737602</c:v>
                </c:pt>
                <c:pt idx="440">
                  <c:v>644.29262010737602</c:v>
                </c:pt>
                <c:pt idx="441">
                  <c:v>644.29262010737602</c:v>
                </c:pt>
                <c:pt idx="442">
                  <c:v>644.29262010737602</c:v>
                </c:pt>
                <c:pt idx="443">
                  <c:v>644.29262010737602</c:v>
                </c:pt>
                <c:pt idx="444">
                  <c:v>644.29262010737602</c:v>
                </c:pt>
                <c:pt idx="445">
                  <c:v>644.29262010737602</c:v>
                </c:pt>
                <c:pt idx="446">
                  <c:v>644.29262010737602</c:v>
                </c:pt>
                <c:pt idx="447">
                  <c:v>644.29262010737602</c:v>
                </c:pt>
                <c:pt idx="448">
                  <c:v>644.29262010737602</c:v>
                </c:pt>
                <c:pt idx="449">
                  <c:v>644.29262010737602</c:v>
                </c:pt>
                <c:pt idx="450">
                  <c:v>644.29262010737602</c:v>
                </c:pt>
                <c:pt idx="451">
                  <c:v>644.29262010737602</c:v>
                </c:pt>
                <c:pt idx="452">
                  <c:v>644.29262010737602</c:v>
                </c:pt>
                <c:pt idx="453">
                  <c:v>644.29262010737602</c:v>
                </c:pt>
                <c:pt idx="454">
                  <c:v>644.29262010737602</c:v>
                </c:pt>
                <c:pt idx="455">
                  <c:v>644.29262010737602</c:v>
                </c:pt>
                <c:pt idx="456">
                  <c:v>644.29262010737602</c:v>
                </c:pt>
                <c:pt idx="457">
                  <c:v>644.29262010737602</c:v>
                </c:pt>
                <c:pt idx="458">
                  <c:v>644.29262010737602</c:v>
                </c:pt>
                <c:pt idx="459">
                  <c:v>644.29262010737602</c:v>
                </c:pt>
                <c:pt idx="460">
                  <c:v>644.29262010737602</c:v>
                </c:pt>
                <c:pt idx="461">
                  <c:v>644.29262010737602</c:v>
                </c:pt>
                <c:pt idx="462">
                  <c:v>644.29262010737602</c:v>
                </c:pt>
                <c:pt idx="463">
                  <c:v>644.29262010737602</c:v>
                </c:pt>
                <c:pt idx="464">
                  <c:v>644.29262010737602</c:v>
                </c:pt>
                <c:pt idx="465">
                  <c:v>644.29262010737602</c:v>
                </c:pt>
                <c:pt idx="466">
                  <c:v>644.29262010737602</c:v>
                </c:pt>
                <c:pt idx="467">
                  <c:v>644.29262010737602</c:v>
                </c:pt>
                <c:pt idx="468">
                  <c:v>644.29262010737602</c:v>
                </c:pt>
                <c:pt idx="469">
                  <c:v>644.29262010737602</c:v>
                </c:pt>
                <c:pt idx="470">
                  <c:v>644.29262010737602</c:v>
                </c:pt>
                <c:pt idx="471">
                  <c:v>644.29262010737602</c:v>
                </c:pt>
                <c:pt idx="472">
                  <c:v>644.29262010737602</c:v>
                </c:pt>
                <c:pt idx="473">
                  <c:v>644.29262010737602</c:v>
                </c:pt>
                <c:pt idx="474">
                  <c:v>644.29262010737602</c:v>
                </c:pt>
                <c:pt idx="475">
                  <c:v>644.29262010737602</c:v>
                </c:pt>
                <c:pt idx="476">
                  <c:v>644.29262010737602</c:v>
                </c:pt>
                <c:pt idx="477">
                  <c:v>644.29262010737602</c:v>
                </c:pt>
                <c:pt idx="478">
                  <c:v>644.29262010737602</c:v>
                </c:pt>
                <c:pt idx="479">
                  <c:v>644.29262010737602</c:v>
                </c:pt>
                <c:pt idx="480">
                  <c:v>644.29262010737602</c:v>
                </c:pt>
                <c:pt idx="481">
                  <c:v>644.29262010737602</c:v>
                </c:pt>
                <c:pt idx="482">
                  <c:v>644.29262010737602</c:v>
                </c:pt>
                <c:pt idx="483">
                  <c:v>644.29262010737602</c:v>
                </c:pt>
                <c:pt idx="484">
                  <c:v>644.29262010737602</c:v>
                </c:pt>
                <c:pt idx="485">
                  <c:v>644.29262010737602</c:v>
                </c:pt>
                <c:pt idx="486">
                  <c:v>644.29262010737602</c:v>
                </c:pt>
                <c:pt idx="487">
                  <c:v>644.29262010737602</c:v>
                </c:pt>
                <c:pt idx="488">
                  <c:v>644.29262010737602</c:v>
                </c:pt>
                <c:pt idx="489">
                  <c:v>644.29262010737602</c:v>
                </c:pt>
                <c:pt idx="490">
                  <c:v>644.29262010737602</c:v>
                </c:pt>
                <c:pt idx="491">
                  <c:v>644.29262010737602</c:v>
                </c:pt>
                <c:pt idx="492">
                  <c:v>644.29262010737602</c:v>
                </c:pt>
                <c:pt idx="493">
                  <c:v>644.29262010737602</c:v>
                </c:pt>
                <c:pt idx="494">
                  <c:v>644.29262010737602</c:v>
                </c:pt>
                <c:pt idx="495">
                  <c:v>644.29262010737602</c:v>
                </c:pt>
                <c:pt idx="496">
                  <c:v>644.29262010737602</c:v>
                </c:pt>
                <c:pt idx="497">
                  <c:v>644.29262010737602</c:v>
                </c:pt>
                <c:pt idx="498">
                  <c:v>644.29262010737602</c:v>
                </c:pt>
                <c:pt idx="499">
                  <c:v>644.29262010737602</c:v>
                </c:pt>
                <c:pt idx="500">
                  <c:v>644.29262010737602</c:v>
                </c:pt>
                <c:pt idx="501">
                  <c:v>644.29262010737602</c:v>
                </c:pt>
                <c:pt idx="502">
                  <c:v>644.29262010737602</c:v>
                </c:pt>
                <c:pt idx="503">
                  <c:v>644.29262010737602</c:v>
                </c:pt>
                <c:pt idx="504">
                  <c:v>644.29262010737602</c:v>
                </c:pt>
                <c:pt idx="505">
                  <c:v>644.29262010737602</c:v>
                </c:pt>
                <c:pt idx="506">
                  <c:v>644.29262010737602</c:v>
                </c:pt>
                <c:pt idx="507">
                  <c:v>644.29262010737602</c:v>
                </c:pt>
                <c:pt idx="508">
                  <c:v>644.29262010737602</c:v>
                </c:pt>
                <c:pt idx="509">
                  <c:v>644.29262010737602</c:v>
                </c:pt>
                <c:pt idx="510">
                  <c:v>644.29262010737602</c:v>
                </c:pt>
                <c:pt idx="511">
                  <c:v>644.29262010737602</c:v>
                </c:pt>
                <c:pt idx="512">
                  <c:v>644.29262010737602</c:v>
                </c:pt>
                <c:pt idx="513">
                  <c:v>644.29262010737602</c:v>
                </c:pt>
                <c:pt idx="514">
                  <c:v>644.29262010737602</c:v>
                </c:pt>
                <c:pt idx="515">
                  <c:v>644.29262010737602</c:v>
                </c:pt>
                <c:pt idx="516">
                  <c:v>644.29262010737602</c:v>
                </c:pt>
                <c:pt idx="517">
                  <c:v>644.29262010737602</c:v>
                </c:pt>
                <c:pt idx="518">
                  <c:v>644.29262010737602</c:v>
                </c:pt>
                <c:pt idx="519">
                  <c:v>644.29262010737602</c:v>
                </c:pt>
                <c:pt idx="520">
                  <c:v>644.29262010737602</c:v>
                </c:pt>
                <c:pt idx="521">
                  <c:v>644.29262010737602</c:v>
                </c:pt>
                <c:pt idx="522">
                  <c:v>644.29262010737602</c:v>
                </c:pt>
                <c:pt idx="523">
                  <c:v>644.29262010737602</c:v>
                </c:pt>
                <c:pt idx="524">
                  <c:v>644.29262010737602</c:v>
                </c:pt>
                <c:pt idx="525">
                  <c:v>644.29262010737602</c:v>
                </c:pt>
                <c:pt idx="526">
                  <c:v>644.29262010737602</c:v>
                </c:pt>
                <c:pt idx="527">
                  <c:v>644.29262010737602</c:v>
                </c:pt>
                <c:pt idx="528">
                  <c:v>644.29262010737602</c:v>
                </c:pt>
                <c:pt idx="529">
                  <c:v>644.29262010737602</c:v>
                </c:pt>
                <c:pt idx="530">
                  <c:v>644.29262010737602</c:v>
                </c:pt>
                <c:pt idx="531">
                  <c:v>644.29262010737602</c:v>
                </c:pt>
                <c:pt idx="532">
                  <c:v>644.29262010737602</c:v>
                </c:pt>
                <c:pt idx="533">
                  <c:v>644.29262010737602</c:v>
                </c:pt>
                <c:pt idx="534">
                  <c:v>644.29262010737602</c:v>
                </c:pt>
                <c:pt idx="535">
                  <c:v>644.29262010737602</c:v>
                </c:pt>
                <c:pt idx="536">
                  <c:v>644.29262010737602</c:v>
                </c:pt>
                <c:pt idx="537">
                  <c:v>644.29262010737602</c:v>
                </c:pt>
                <c:pt idx="538">
                  <c:v>644.29262010737602</c:v>
                </c:pt>
                <c:pt idx="539">
                  <c:v>644.29262010737602</c:v>
                </c:pt>
                <c:pt idx="540">
                  <c:v>644.29262010737602</c:v>
                </c:pt>
                <c:pt idx="541">
                  <c:v>644.29262010737602</c:v>
                </c:pt>
                <c:pt idx="542">
                  <c:v>644.29262010737602</c:v>
                </c:pt>
                <c:pt idx="543">
                  <c:v>644.29262010737602</c:v>
                </c:pt>
                <c:pt idx="544">
                  <c:v>644.29262010737602</c:v>
                </c:pt>
                <c:pt idx="545">
                  <c:v>644.29262010737602</c:v>
                </c:pt>
                <c:pt idx="546">
                  <c:v>644.29262010737602</c:v>
                </c:pt>
                <c:pt idx="547">
                  <c:v>644.29262010737602</c:v>
                </c:pt>
                <c:pt idx="548">
                  <c:v>644.29262010737602</c:v>
                </c:pt>
                <c:pt idx="549">
                  <c:v>644.29262010737602</c:v>
                </c:pt>
                <c:pt idx="550">
                  <c:v>644.29262010737602</c:v>
                </c:pt>
                <c:pt idx="551">
                  <c:v>644.29262010737602</c:v>
                </c:pt>
                <c:pt idx="552">
                  <c:v>644.29262010737602</c:v>
                </c:pt>
                <c:pt idx="553">
                  <c:v>644.29262010737602</c:v>
                </c:pt>
                <c:pt idx="554">
                  <c:v>644.29262010737602</c:v>
                </c:pt>
                <c:pt idx="555">
                  <c:v>644.29262010737602</c:v>
                </c:pt>
                <c:pt idx="556">
                  <c:v>644.29262010737602</c:v>
                </c:pt>
                <c:pt idx="557">
                  <c:v>644.29262010737602</c:v>
                </c:pt>
                <c:pt idx="558">
                  <c:v>644.29262010737602</c:v>
                </c:pt>
                <c:pt idx="559">
                  <c:v>644.29262010737602</c:v>
                </c:pt>
                <c:pt idx="560">
                  <c:v>644.29262010737602</c:v>
                </c:pt>
                <c:pt idx="561">
                  <c:v>644.29262010737602</c:v>
                </c:pt>
                <c:pt idx="562">
                  <c:v>644.29262010737602</c:v>
                </c:pt>
                <c:pt idx="563">
                  <c:v>644.29262010737602</c:v>
                </c:pt>
                <c:pt idx="564">
                  <c:v>644.29262010737602</c:v>
                </c:pt>
                <c:pt idx="565">
                  <c:v>644.29262010737602</c:v>
                </c:pt>
                <c:pt idx="566">
                  <c:v>644.29262010737602</c:v>
                </c:pt>
                <c:pt idx="567">
                  <c:v>644.29262010737602</c:v>
                </c:pt>
                <c:pt idx="568">
                  <c:v>644.29262010737602</c:v>
                </c:pt>
                <c:pt idx="569">
                  <c:v>644.29262010737602</c:v>
                </c:pt>
                <c:pt idx="570">
                  <c:v>644.29262010737602</c:v>
                </c:pt>
                <c:pt idx="571">
                  <c:v>644.29262010737602</c:v>
                </c:pt>
                <c:pt idx="572">
                  <c:v>644.29262010737602</c:v>
                </c:pt>
                <c:pt idx="573">
                  <c:v>644.29262010737602</c:v>
                </c:pt>
                <c:pt idx="574">
                  <c:v>644.29262010737602</c:v>
                </c:pt>
                <c:pt idx="575">
                  <c:v>644.29262010737602</c:v>
                </c:pt>
                <c:pt idx="576">
                  <c:v>644.29262010737602</c:v>
                </c:pt>
                <c:pt idx="577">
                  <c:v>644.29262010737602</c:v>
                </c:pt>
                <c:pt idx="578">
                  <c:v>644.29262010737602</c:v>
                </c:pt>
                <c:pt idx="579">
                  <c:v>644.29262010737602</c:v>
                </c:pt>
                <c:pt idx="580">
                  <c:v>644.29262010737602</c:v>
                </c:pt>
                <c:pt idx="581">
                  <c:v>644.29262010737602</c:v>
                </c:pt>
                <c:pt idx="582">
                  <c:v>644.29262010737602</c:v>
                </c:pt>
                <c:pt idx="583">
                  <c:v>644.29262010737602</c:v>
                </c:pt>
                <c:pt idx="584">
                  <c:v>644.29262010737602</c:v>
                </c:pt>
                <c:pt idx="585">
                  <c:v>644.29262010737602</c:v>
                </c:pt>
                <c:pt idx="586">
                  <c:v>644.29262010737602</c:v>
                </c:pt>
                <c:pt idx="587">
                  <c:v>644.29262010737602</c:v>
                </c:pt>
                <c:pt idx="588">
                  <c:v>644.29262010737602</c:v>
                </c:pt>
                <c:pt idx="589">
                  <c:v>644.29262010737602</c:v>
                </c:pt>
                <c:pt idx="590">
                  <c:v>644.29262010737602</c:v>
                </c:pt>
                <c:pt idx="591">
                  <c:v>644.29262010737602</c:v>
                </c:pt>
                <c:pt idx="592">
                  <c:v>644.29262010737602</c:v>
                </c:pt>
                <c:pt idx="593">
                  <c:v>644.29262010737602</c:v>
                </c:pt>
                <c:pt idx="594">
                  <c:v>644.29262010737602</c:v>
                </c:pt>
                <c:pt idx="595">
                  <c:v>644.29262010737602</c:v>
                </c:pt>
                <c:pt idx="596">
                  <c:v>644.29262010737602</c:v>
                </c:pt>
                <c:pt idx="597">
                  <c:v>644.29262010737602</c:v>
                </c:pt>
                <c:pt idx="598">
                  <c:v>644.29262010737602</c:v>
                </c:pt>
                <c:pt idx="599">
                  <c:v>644.29262010737602</c:v>
                </c:pt>
                <c:pt idx="600">
                  <c:v>644.29262010737602</c:v>
                </c:pt>
                <c:pt idx="601">
                  <c:v>644.29262010737602</c:v>
                </c:pt>
                <c:pt idx="602">
                  <c:v>644.29262010737602</c:v>
                </c:pt>
                <c:pt idx="603">
                  <c:v>644.29262010737602</c:v>
                </c:pt>
                <c:pt idx="604">
                  <c:v>644.29262010737602</c:v>
                </c:pt>
                <c:pt idx="605">
                  <c:v>644.29262010737602</c:v>
                </c:pt>
                <c:pt idx="606">
                  <c:v>644.29262010737602</c:v>
                </c:pt>
                <c:pt idx="607">
                  <c:v>644.29262010737602</c:v>
                </c:pt>
                <c:pt idx="608">
                  <c:v>644.29262010737602</c:v>
                </c:pt>
                <c:pt idx="609">
                  <c:v>644.29262010737602</c:v>
                </c:pt>
                <c:pt idx="610">
                  <c:v>644.29262010737602</c:v>
                </c:pt>
                <c:pt idx="611">
                  <c:v>644.29262010737602</c:v>
                </c:pt>
                <c:pt idx="612">
                  <c:v>644.29262010737602</c:v>
                </c:pt>
                <c:pt idx="613">
                  <c:v>644.29262010737602</c:v>
                </c:pt>
                <c:pt idx="614">
                  <c:v>644.29262010737602</c:v>
                </c:pt>
                <c:pt idx="615">
                  <c:v>644.29262010737602</c:v>
                </c:pt>
                <c:pt idx="616">
                  <c:v>644.29262010737602</c:v>
                </c:pt>
                <c:pt idx="617">
                  <c:v>644.29262010737602</c:v>
                </c:pt>
                <c:pt idx="618">
                  <c:v>644.29262010737602</c:v>
                </c:pt>
                <c:pt idx="619">
                  <c:v>644.29262010737602</c:v>
                </c:pt>
                <c:pt idx="620">
                  <c:v>644.29262010737602</c:v>
                </c:pt>
                <c:pt idx="621">
                  <c:v>644.29262010737602</c:v>
                </c:pt>
                <c:pt idx="622">
                  <c:v>644.29262010737602</c:v>
                </c:pt>
                <c:pt idx="623">
                  <c:v>644.29262010737602</c:v>
                </c:pt>
                <c:pt idx="624">
                  <c:v>644.29262010737602</c:v>
                </c:pt>
                <c:pt idx="625">
                  <c:v>644.29262010737602</c:v>
                </c:pt>
                <c:pt idx="626">
                  <c:v>644.29262010737602</c:v>
                </c:pt>
                <c:pt idx="627">
                  <c:v>644.29262010737602</c:v>
                </c:pt>
                <c:pt idx="628">
                  <c:v>644.29262010737602</c:v>
                </c:pt>
                <c:pt idx="629">
                  <c:v>644.29262010737602</c:v>
                </c:pt>
                <c:pt idx="630">
                  <c:v>644.29262010737602</c:v>
                </c:pt>
                <c:pt idx="631">
                  <c:v>644.29262010737602</c:v>
                </c:pt>
                <c:pt idx="632">
                  <c:v>644.29262010737602</c:v>
                </c:pt>
                <c:pt idx="633">
                  <c:v>644.29262010737602</c:v>
                </c:pt>
                <c:pt idx="634">
                  <c:v>644.29262010737602</c:v>
                </c:pt>
                <c:pt idx="635">
                  <c:v>644.29262010737602</c:v>
                </c:pt>
                <c:pt idx="636">
                  <c:v>644.29262010737602</c:v>
                </c:pt>
                <c:pt idx="637">
                  <c:v>644.29262010737602</c:v>
                </c:pt>
                <c:pt idx="638">
                  <c:v>644.29262010737602</c:v>
                </c:pt>
                <c:pt idx="639">
                  <c:v>644.29262010737602</c:v>
                </c:pt>
                <c:pt idx="640">
                  <c:v>644.29262010737602</c:v>
                </c:pt>
                <c:pt idx="641">
                  <c:v>644.29262010737602</c:v>
                </c:pt>
                <c:pt idx="642">
                  <c:v>644.29262010737602</c:v>
                </c:pt>
                <c:pt idx="643">
                  <c:v>644.29262010737602</c:v>
                </c:pt>
                <c:pt idx="644">
                  <c:v>644.29262010737602</c:v>
                </c:pt>
                <c:pt idx="645">
                  <c:v>644.29262010737602</c:v>
                </c:pt>
                <c:pt idx="646">
                  <c:v>644.29262010737602</c:v>
                </c:pt>
                <c:pt idx="647">
                  <c:v>644.29262010737602</c:v>
                </c:pt>
                <c:pt idx="648">
                  <c:v>644.29262010737602</c:v>
                </c:pt>
                <c:pt idx="649">
                  <c:v>644.29262010737602</c:v>
                </c:pt>
                <c:pt idx="650">
                  <c:v>644.29262010737602</c:v>
                </c:pt>
                <c:pt idx="651">
                  <c:v>644.29262010737602</c:v>
                </c:pt>
                <c:pt idx="652">
                  <c:v>644.29262010737602</c:v>
                </c:pt>
                <c:pt idx="653">
                  <c:v>644.29262010737602</c:v>
                </c:pt>
                <c:pt idx="654">
                  <c:v>644.29262010737602</c:v>
                </c:pt>
                <c:pt idx="655">
                  <c:v>644.29262010737602</c:v>
                </c:pt>
                <c:pt idx="656">
                  <c:v>644.29262010737602</c:v>
                </c:pt>
                <c:pt idx="657">
                  <c:v>644.29262010737602</c:v>
                </c:pt>
                <c:pt idx="658">
                  <c:v>644.29262010737602</c:v>
                </c:pt>
                <c:pt idx="659">
                  <c:v>644.29262010737602</c:v>
                </c:pt>
                <c:pt idx="660">
                  <c:v>644.29262010737602</c:v>
                </c:pt>
                <c:pt idx="661">
                  <c:v>644.29262010737602</c:v>
                </c:pt>
                <c:pt idx="662">
                  <c:v>644.29262010737602</c:v>
                </c:pt>
                <c:pt idx="663">
                  <c:v>644.29262010737602</c:v>
                </c:pt>
                <c:pt idx="664">
                  <c:v>644.29262010737602</c:v>
                </c:pt>
                <c:pt idx="665">
                  <c:v>644.29262010737602</c:v>
                </c:pt>
                <c:pt idx="666">
                  <c:v>644.29262010737602</c:v>
                </c:pt>
                <c:pt idx="667">
                  <c:v>644.29262010737602</c:v>
                </c:pt>
                <c:pt idx="668">
                  <c:v>644.29262010737602</c:v>
                </c:pt>
                <c:pt idx="669">
                  <c:v>644.29262010737602</c:v>
                </c:pt>
                <c:pt idx="670">
                  <c:v>644.29262010737602</c:v>
                </c:pt>
                <c:pt idx="671">
                  <c:v>644.29262010737602</c:v>
                </c:pt>
                <c:pt idx="672">
                  <c:v>644.29262010737602</c:v>
                </c:pt>
                <c:pt idx="673">
                  <c:v>644.29262010737602</c:v>
                </c:pt>
                <c:pt idx="674">
                  <c:v>644.29262010737602</c:v>
                </c:pt>
                <c:pt idx="675">
                  <c:v>644.29262010737602</c:v>
                </c:pt>
                <c:pt idx="676">
                  <c:v>644.29262010737602</c:v>
                </c:pt>
                <c:pt idx="677">
                  <c:v>644.29262010737602</c:v>
                </c:pt>
                <c:pt idx="678">
                  <c:v>644.29262010737602</c:v>
                </c:pt>
                <c:pt idx="679">
                  <c:v>644.29262010737602</c:v>
                </c:pt>
                <c:pt idx="680">
                  <c:v>644.29262010737602</c:v>
                </c:pt>
                <c:pt idx="681">
                  <c:v>644.29262010737602</c:v>
                </c:pt>
                <c:pt idx="682">
                  <c:v>644.29262010737602</c:v>
                </c:pt>
                <c:pt idx="683">
                  <c:v>644.29262010737602</c:v>
                </c:pt>
                <c:pt idx="684">
                  <c:v>644.29262010737602</c:v>
                </c:pt>
                <c:pt idx="685">
                  <c:v>644.29262010737602</c:v>
                </c:pt>
                <c:pt idx="686">
                  <c:v>644.29262010737602</c:v>
                </c:pt>
                <c:pt idx="687">
                  <c:v>644.29262010737602</c:v>
                </c:pt>
                <c:pt idx="688">
                  <c:v>644.29262010737602</c:v>
                </c:pt>
                <c:pt idx="689">
                  <c:v>644.29262010737602</c:v>
                </c:pt>
                <c:pt idx="690">
                  <c:v>644.29262010737602</c:v>
                </c:pt>
                <c:pt idx="691">
                  <c:v>644.29262010737602</c:v>
                </c:pt>
                <c:pt idx="692">
                  <c:v>644.29262010737602</c:v>
                </c:pt>
                <c:pt idx="693">
                  <c:v>644.29262010737602</c:v>
                </c:pt>
                <c:pt idx="694">
                  <c:v>644.29262010737602</c:v>
                </c:pt>
                <c:pt idx="695">
                  <c:v>644.29262010737602</c:v>
                </c:pt>
                <c:pt idx="696">
                  <c:v>644.29262010737602</c:v>
                </c:pt>
                <c:pt idx="697">
                  <c:v>644.29262010737602</c:v>
                </c:pt>
                <c:pt idx="698">
                  <c:v>644.29262010737602</c:v>
                </c:pt>
                <c:pt idx="699">
                  <c:v>644.29262010737602</c:v>
                </c:pt>
                <c:pt idx="700">
                  <c:v>644.29262010737602</c:v>
                </c:pt>
                <c:pt idx="701">
                  <c:v>644.29262010737602</c:v>
                </c:pt>
                <c:pt idx="702">
                  <c:v>644.29262010737602</c:v>
                </c:pt>
                <c:pt idx="703">
                  <c:v>644.29262010737602</c:v>
                </c:pt>
                <c:pt idx="704">
                  <c:v>644.29262010737602</c:v>
                </c:pt>
                <c:pt idx="705">
                  <c:v>644.29262010737602</c:v>
                </c:pt>
                <c:pt idx="706">
                  <c:v>644.29262010737602</c:v>
                </c:pt>
                <c:pt idx="707">
                  <c:v>644.29262010737602</c:v>
                </c:pt>
                <c:pt idx="708">
                  <c:v>644.29262010737602</c:v>
                </c:pt>
                <c:pt idx="709">
                  <c:v>644.29262010737602</c:v>
                </c:pt>
                <c:pt idx="710">
                  <c:v>644.29262010737602</c:v>
                </c:pt>
                <c:pt idx="711">
                  <c:v>644.29262010737602</c:v>
                </c:pt>
                <c:pt idx="712">
                  <c:v>644.29262010737602</c:v>
                </c:pt>
                <c:pt idx="713">
                  <c:v>644.29262010737602</c:v>
                </c:pt>
                <c:pt idx="714">
                  <c:v>644.29262010737602</c:v>
                </c:pt>
                <c:pt idx="715">
                  <c:v>644.29262010737602</c:v>
                </c:pt>
                <c:pt idx="716">
                  <c:v>644.29262010737602</c:v>
                </c:pt>
                <c:pt idx="717">
                  <c:v>644.29262010737602</c:v>
                </c:pt>
                <c:pt idx="718">
                  <c:v>644.29262010737602</c:v>
                </c:pt>
                <c:pt idx="719">
                  <c:v>644.29262010737602</c:v>
                </c:pt>
                <c:pt idx="720">
                  <c:v>644.29262010737602</c:v>
                </c:pt>
                <c:pt idx="721">
                  <c:v>644.29262010737602</c:v>
                </c:pt>
                <c:pt idx="722">
                  <c:v>644.29262010737602</c:v>
                </c:pt>
                <c:pt idx="723">
                  <c:v>644.29262010737602</c:v>
                </c:pt>
                <c:pt idx="724">
                  <c:v>644.29262010737602</c:v>
                </c:pt>
                <c:pt idx="725">
                  <c:v>644.29262010737602</c:v>
                </c:pt>
                <c:pt idx="726">
                  <c:v>644.29262010737602</c:v>
                </c:pt>
                <c:pt idx="727">
                  <c:v>644.29262010737602</c:v>
                </c:pt>
                <c:pt idx="728">
                  <c:v>644.29262010737602</c:v>
                </c:pt>
                <c:pt idx="729">
                  <c:v>644.29262010737602</c:v>
                </c:pt>
                <c:pt idx="730">
                  <c:v>644.29262010737602</c:v>
                </c:pt>
                <c:pt idx="731">
                  <c:v>644.29262010737602</c:v>
                </c:pt>
                <c:pt idx="732">
                  <c:v>644.29262010737602</c:v>
                </c:pt>
                <c:pt idx="733">
                  <c:v>644.29262010737602</c:v>
                </c:pt>
                <c:pt idx="734">
                  <c:v>644.29262010737602</c:v>
                </c:pt>
                <c:pt idx="735">
                  <c:v>644.29262010737602</c:v>
                </c:pt>
                <c:pt idx="736">
                  <c:v>644.29262010737602</c:v>
                </c:pt>
                <c:pt idx="737">
                  <c:v>644.29262010737602</c:v>
                </c:pt>
                <c:pt idx="738">
                  <c:v>644.29262010737602</c:v>
                </c:pt>
                <c:pt idx="739">
                  <c:v>644.29262010737602</c:v>
                </c:pt>
                <c:pt idx="740">
                  <c:v>644.29262010737602</c:v>
                </c:pt>
                <c:pt idx="741">
                  <c:v>644.29262010737602</c:v>
                </c:pt>
                <c:pt idx="742">
                  <c:v>644.29262010737602</c:v>
                </c:pt>
                <c:pt idx="743">
                  <c:v>644.29262010737602</c:v>
                </c:pt>
                <c:pt idx="744">
                  <c:v>644.29262010737602</c:v>
                </c:pt>
                <c:pt idx="745">
                  <c:v>644.29262010737602</c:v>
                </c:pt>
                <c:pt idx="746">
                  <c:v>644.29262010737602</c:v>
                </c:pt>
                <c:pt idx="747">
                  <c:v>644.29262010737602</c:v>
                </c:pt>
                <c:pt idx="748">
                  <c:v>644.29262010737602</c:v>
                </c:pt>
                <c:pt idx="749">
                  <c:v>644.29262010737602</c:v>
                </c:pt>
                <c:pt idx="750">
                  <c:v>644.29262010737602</c:v>
                </c:pt>
                <c:pt idx="751">
                  <c:v>644.29262010737602</c:v>
                </c:pt>
                <c:pt idx="752">
                  <c:v>644.29262010737602</c:v>
                </c:pt>
                <c:pt idx="753">
                  <c:v>644.29262010737602</c:v>
                </c:pt>
                <c:pt idx="754">
                  <c:v>644.29262010737602</c:v>
                </c:pt>
                <c:pt idx="755">
                  <c:v>644.29262010737602</c:v>
                </c:pt>
                <c:pt idx="756">
                  <c:v>644.29262010737602</c:v>
                </c:pt>
                <c:pt idx="757">
                  <c:v>644.29262010737602</c:v>
                </c:pt>
                <c:pt idx="758">
                  <c:v>644.29262010737602</c:v>
                </c:pt>
                <c:pt idx="759">
                  <c:v>644.29262010737602</c:v>
                </c:pt>
                <c:pt idx="760">
                  <c:v>644.29262010737602</c:v>
                </c:pt>
                <c:pt idx="761">
                  <c:v>644.29262010737602</c:v>
                </c:pt>
                <c:pt idx="762">
                  <c:v>644.29262010737602</c:v>
                </c:pt>
                <c:pt idx="763">
                  <c:v>644.29262010737602</c:v>
                </c:pt>
                <c:pt idx="764">
                  <c:v>644.29262010737602</c:v>
                </c:pt>
                <c:pt idx="765">
                  <c:v>644.29262010737602</c:v>
                </c:pt>
                <c:pt idx="766">
                  <c:v>644.29262010737602</c:v>
                </c:pt>
                <c:pt idx="767">
                  <c:v>644.29262010737602</c:v>
                </c:pt>
                <c:pt idx="768">
                  <c:v>644.29262010737602</c:v>
                </c:pt>
                <c:pt idx="769">
                  <c:v>644.29262010737602</c:v>
                </c:pt>
                <c:pt idx="770">
                  <c:v>644.29262010737602</c:v>
                </c:pt>
                <c:pt idx="771">
                  <c:v>644.29262010737602</c:v>
                </c:pt>
                <c:pt idx="772">
                  <c:v>644.29262010737602</c:v>
                </c:pt>
                <c:pt idx="773">
                  <c:v>644.29262010737602</c:v>
                </c:pt>
                <c:pt idx="774">
                  <c:v>644.29262010737602</c:v>
                </c:pt>
                <c:pt idx="775">
                  <c:v>644.29262010737602</c:v>
                </c:pt>
                <c:pt idx="776">
                  <c:v>644.29262010737602</c:v>
                </c:pt>
                <c:pt idx="777">
                  <c:v>644.29262010737602</c:v>
                </c:pt>
                <c:pt idx="778">
                  <c:v>644.29262010737602</c:v>
                </c:pt>
                <c:pt idx="779">
                  <c:v>644.29262010737602</c:v>
                </c:pt>
                <c:pt idx="780">
                  <c:v>644.29262010737602</c:v>
                </c:pt>
                <c:pt idx="781">
                  <c:v>644.29262010737602</c:v>
                </c:pt>
                <c:pt idx="782">
                  <c:v>644.29262010737602</c:v>
                </c:pt>
                <c:pt idx="783">
                  <c:v>644.29262010737602</c:v>
                </c:pt>
                <c:pt idx="784">
                  <c:v>644.29262010737602</c:v>
                </c:pt>
                <c:pt idx="785">
                  <c:v>644.29262010737602</c:v>
                </c:pt>
                <c:pt idx="786">
                  <c:v>644.29262010737602</c:v>
                </c:pt>
                <c:pt idx="787">
                  <c:v>644.29262010737602</c:v>
                </c:pt>
                <c:pt idx="788">
                  <c:v>644.29262010737602</c:v>
                </c:pt>
                <c:pt idx="789">
                  <c:v>644.29262010737602</c:v>
                </c:pt>
                <c:pt idx="790">
                  <c:v>644.29262010737602</c:v>
                </c:pt>
                <c:pt idx="791">
                  <c:v>644.29262010737602</c:v>
                </c:pt>
                <c:pt idx="792">
                  <c:v>644.29262010737602</c:v>
                </c:pt>
                <c:pt idx="793">
                  <c:v>644.29262010737602</c:v>
                </c:pt>
                <c:pt idx="794">
                  <c:v>644.29262010737602</c:v>
                </c:pt>
                <c:pt idx="795">
                  <c:v>644.29262010737602</c:v>
                </c:pt>
                <c:pt idx="796">
                  <c:v>644.29262010737602</c:v>
                </c:pt>
                <c:pt idx="797">
                  <c:v>644.29262010737602</c:v>
                </c:pt>
                <c:pt idx="798">
                  <c:v>644.29262010737602</c:v>
                </c:pt>
                <c:pt idx="799">
                  <c:v>644.29262010737602</c:v>
                </c:pt>
                <c:pt idx="800">
                  <c:v>644.29262010737602</c:v>
                </c:pt>
                <c:pt idx="801">
                  <c:v>644.29262010737602</c:v>
                </c:pt>
                <c:pt idx="802">
                  <c:v>644.29262010737602</c:v>
                </c:pt>
                <c:pt idx="803">
                  <c:v>644.29262010737602</c:v>
                </c:pt>
                <c:pt idx="804">
                  <c:v>644.29262010737602</c:v>
                </c:pt>
                <c:pt idx="805">
                  <c:v>644.29262010737602</c:v>
                </c:pt>
                <c:pt idx="806">
                  <c:v>644.29262010737602</c:v>
                </c:pt>
                <c:pt idx="807">
                  <c:v>644.29262010737602</c:v>
                </c:pt>
                <c:pt idx="808">
                  <c:v>644.29262010737602</c:v>
                </c:pt>
                <c:pt idx="809">
                  <c:v>644.29262010737602</c:v>
                </c:pt>
                <c:pt idx="810">
                  <c:v>644.29262010737602</c:v>
                </c:pt>
                <c:pt idx="811">
                  <c:v>644.29262010737602</c:v>
                </c:pt>
                <c:pt idx="812">
                  <c:v>644.29262010737602</c:v>
                </c:pt>
                <c:pt idx="813">
                  <c:v>644.29262010737602</c:v>
                </c:pt>
                <c:pt idx="814">
                  <c:v>644.29262010737602</c:v>
                </c:pt>
                <c:pt idx="815">
                  <c:v>644.29262010737602</c:v>
                </c:pt>
                <c:pt idx="816">
                  <c:v>644.29262010737602</c:v>
                </c:pt>
                <c:pt idx="817">
                  <c:v>644.29262010737602</c:v>
                </c:pt>
                <c:pt idx="818">
                  <c:v>644.29262010737602</c:v>
                </c:pt>
                <c:pt idx="819">
                  <c:v>644.29262010737602</c:v>
                </c:pt>
                <c:pt idx="820">
                  <c:v>644.29262010737602</c:v>
                </c:pt>
                <c:pt idx="821">
                  <c:v>644.29262010737602</c:v>
                </c:pt>
                <c:pt idx="822">
                  <c:v>644.29262010737602</c:v>
                </c:pt>
                <c:pt idx="823">
                  <c:v>644.29262010737602</c:v>
                </c:pt>
                <c:pt idx="824">
                  <c:v>644.29262010737602</c:v>
                </c:pt>
                <c:pt idx="825">
                  <c:v>644.29262010737602</c:v>
                </c:pt>
                <c:pt idx="826">
                  <c:v>644.29262010737602</c:v>
                </c:pt>
                <c:pt idx="827">
                  <c:v>644.29262010737602</c:v>
                </c:pt>
                <c:pt idx="828">
                  <c:v>644.29262010737602</c:v>
                </c:pt>
                <c:pt idx="829">
                  <c:v>644.29262010737602</c:v>
                </c:pt>
                <c:pt idx="830">
                  <c:v>644.29262010737602</c:v>
                </c:pt>
                <c:pt idx="831">
                  <c:v>644.29262010737602</c:v>
                </c:pt>
                <c:pt idx="832">
                  <c:v>644.29262010737602</c:v>
                </c:pt>
                <c:pt idx="833">
                  <c:v>644.29262010737602</c:v>
                </c:pt>
                <c:pt idx="834">
                  <c:v>644.29262010737602</c:v>
                </c:pt>
                <c:pt idx="835">
                  <c:v>644.29262010737602</c:v>
                </c:pt>
                <c:pt idx="836">
                  <c:v>644.29262010737602</c:v>
                </c:pt>
                <c:pt idx="837">
                  <c:v>644.29262010737602</c:v>
                </c:pt>
                <c:pt idx="838">
                  <c:v>644.29262010737602</c:v>
                </c:pt>
                <c:pt idx="839">
                  <c:v>644.29262010737602</c:v>
                </c:pt>
                <c:pt idx="840">
                  <c:v>644.29262010737602</c:v>
                </c:pt>
                <c:pt idx="841">
                  <c:v>644.29262010737602</c:v>
                </c:pt>
                <c:pt idx="842">
                  <c:v>644.29262010737602</c:v>
                </c:pt>
                <c:pt idx="843">
                  <c:v>644.29262010737602</c:v>
                </c:pt>
                <c:pt idx="844">
                  <c:v>644.29262010737602</c:v>
                </c:pt>
                <c:pt idx="845">
                  <c:v>644.29262010737602</c:v>
                </c:pt>
                <c:pt idx="846">
                  <c:v>644.29262010737602</c:v>
                </c:pt>
                <c:pt idx="847">
                  <c:v>644.29262010737602</c:v>
                </c:pt>
                <c:pt idx="848">
                  <c:v>644.29262010737602</c:v>
                </c:pt>
                <c:pt idx="849">
                  <c:v>644.29262010737602</c:v>
                </c:pt>
                <c:pt idx="850">
                  <c:v>644.29262010737602</c:v>
                </c:pt>
                <c:pt idx="851">
                  <c:v>644.29262010737602</c:v>
                </c:pt>
                <c:pt idx="852">
                  <c:v>644.29262010737602</c:v>
                </c:pt>
                <c:pt idx="853">
                  <c:v>644.29262010737602</c:v>
                </c:pt>
                <c:pt idx="854">
                  <c:v>644.29262010737602</c:v>
                </c:pt>
                <c:pt idx="855">
                  <c:v>644.29262010737602</c:v>
                </c:pt>
                <c:pt idx="856">
                  <c:v>644.29262010737602</c:v>
                </c:pt>
                <c:pt idx="857">
                  <c:v>644.29262010737602</c:v>
                </c:pt>
                <c:pt idx="858">
                  <c:v>644.29262010737602</c:v>
                </c:pt>
                <c:pt idx="859">
                  <c:v>644.29262010737602</c:v>
                </c:pt>
                <c:pt idx="860">
                  <c:v>644.29262010737602</c:v>
                </c:pt>
                <c:pt idx="861">
                  <c:v>644.29262010737602</c:v>
                </c:pt>
                <c:pt idx="862">
                  <c:v>644.29262010737602</c:v>
                </c:pt>
                <c:pt idx="863">
                  <c:v>644.29262010737602</c:v>
                </c:pt>
                <c:pt idx="864">
                  <c:v>644.29262010737602</c:v>
                </c:pt>
                <c:pt idx="865">
                  <c:v>644.29262010737602</c:v>
                </c:pt>
                <c:pt idx="866">
                  <c:v>644.29262010737602</c:v>
                </c:pt>
                <c:pt idx="867">
                  <c:v>644.29262010737602</c:v>
                </c:pt>
                <c:pt idx="868">
                  <c:v>644.29262010737602</c:v>
                </c:pt>
                <c:pt idx="869">
                  <c:v>644.29262010737602</c:v>
                </c:pt>
                <c:pt idx="870">
                  <c:v>644.29262010737602</c:v>
                </c:pt>
                <c:pt idx="871">
                  <c:v>644.29262010737602</c:v>
                </c:pt>
                <c:pt idx="872">
                  <c:v>644.29262010737602</c:v>
                </c:pt>
                <c:pt idx="873">
                  <c:v>644.29262010737602</c:v>
                </c:pt>
                <c:pt idx="874">
                  <c:v>644.29262010737602</c:v>
                </c:pt>
                <c:pt idx="875">
                  <c:v>644.29262010737602</c:v>
                </c:pt>
                <c:pt idx="876">
                  <c:v>644.29262010737602</c:v>
                </c:pt>
                <c:pt idx="877">
                  <c:v>644.29262010737602</c:v>
                </c:pt>
                <c:pt idx="878">
                  <c:v>644.29262010737602</c:v>
                </c:pt>
                <c:pt idx="879">
                  <c:v>644.29262010737602</c:v>
                </c:pt>
                <c:pt idx="880">
                  <c:v>644.29262010737602</c:v>
                </c:pt>
                <c:pt idx="881">
                  <c:v>644.29262010737602</c:v>
                </c:pt>
                <c:pt idx="882">
                  <c:v>644.29262010737602</c:v>
                </c:pt>
                <c:pt idx="883">
                  <c:v>644.29262010737602</c:v>
                </c:pt>
                <c:pt idx="884">
                  <c:v>644.29262010737602</c:v>
                </c:pt>
                <c:pt idx="885">
                  <c:v>644.29262010737602</c:v>
                </c:pt>
                <c:pt idx="886">
                  <c:v>644.29262010737602</c:v>
                </c:pt>
                <c:pt idx="887">
                  <c:v>644.29262010737602</c:v>
                </c:pt>
                <c:pt idx="888">
                  <c:v>644.29262010737602</c:v>
                </c:pt>
                <c:pt idx="889">
                  <c:v>644.29262010737602</c:v>
                </c:pt>
                <c:pt idx="890">
                  <c:v>644.29262010737602</c:v>
                </c:pt>
                <c:pt idx="891">
                  <c:v>644.29262010737602</c:v>
                </c:pt>
                <c:pt idx="892">
                  <c:v>644.29262010737602</c:v>
                </c:pt>
                <c:pt idx="893">
                  <c:v>644.29262010737602</c:v>
                </c:pt>
                <c:pt idx="894">
                  <c:v>644.29262010737602</c:v>
                </c:pt>
                <c:pt idx="895">
                  <c:v>644.29262010737602</c:v>
                </c:pt>
                <c:pt idx="896">
                  <c:v>644.29262010737602</c:v>
                </c:pt>
                <c:pt idx="897">
                  <c:v>644.29262010737602</c:v>
                </c:pt>
                <c:pt idx="898">
                  <c:v>644.29262010737602</c:v>
                </c:pt>
                <c:pt idx="899">
                  <c:v>644.29262010737602</c:v>
                </c:pt>
                <c:pt idx="900">
                  <c:v>644.29262010737602</c:v>
                </c:pt>
                <c:pt idx="901">
                  <c:v>644.29262010737602</c:v>
                </c:pt>
                <c:pt idx="902">
                  <c:v>644.29262010737602</c:v>
                </c:pt>
                <c:pt idx="903">
                  <c:v>644.29262010737602</c:v>
                </c:pt>
                <c:pt idx="904">
                  <c:v>644.29262010737602</c:v>
                </c:pt>
                <c:pt idx="905">
                  <c:v>644.29262010737602</c:v>
                </c:pt>
                <c:pt idx="906">
                  <c:v>644.29262010737602</c:v>
                </c:pt>
                <c:pt idx="907">
                  <c:v>644.29262010737602</c:v>
                </c:pt>
                <c:pt idx="908">
                  <c:v>644.29262010737602</c:v>
                </c:pt>
                <c:pt idx="909">
                  <c:v>644.29262010737602</c:v>
                </c:pt>
                <c:pt idx="910">
                  <c:v>644.29262010737602</c:v>
                </c:pt>
                <c:pt idx="911">
                  <c:v>644.29262010737602</c:v>
                </c:pt>
                <c:pt idx="912">
                  <c:v>644.29262010737602</c:v>
                </c:pt>
                <c:pt idx="913">
                  <c:v>644.29262010737602</c:v>
                </c:pt>
                <c:pt idx="914">
                  <c:v>644.29262010737602</c:v>
                </c:pt>
                <c:pt idx="915">
                  <c:v>644.29262010737602</c:v>
                </c:pt>
                <c:pt idx="916">
                  <c:v>644.29262010737602</c:v>
                </c:pt>
                <c:pt idx="917">
                  <c:v>644.29262010737602</c:v>
                </c:pt>
                <c:pt idx="918">
                  <c:v>644.29262010737602</c:v>
                </c:pt>
                <c:pt idx="919">
                  <c:v>644.29262010737602</c:v>
                </c:pt>
                <c:pt idx="920">
                  <c:v>644.29262010737602</c:v>
                </c:pt>
                <c:pt idx="921">
                  <c:v>644.29262010737602</c:v>
                </c:pt>
                <c:pt idx="922">
                  <c:v>644.29262010737602</c:v>
                </c:pt>
                <c:pt idx="923">
                  <c:v>644.29262010737602</c:v>
                </c:pt>
                <c:pt idx="924">
                  <c:v>644.29262010737602</c:v>
                </c:pt>
                <c:pt idx="925">
                  <c:v>644.29262010737602</c:v>
                </c:pt>
                <c:pt idx="926">
                  <c:v>644.29262010737602</c:v>
                </c:pt>
                <c:pt idx="927">
                  <c:v>644.29262010737602</c:v>
                </c:pt>
                <c:pt idx="928">
                  <c:v>644.29262010737602</c:v>
                </c:pt>
                <c:pt idx="929">
                  <c:v>644.29262010737602</c:v>
                </c:pt>
                <c:pt idx="930">
                  <c:v>644.29262010737602</c:v>
                </c:pt>
                <c:pt idx="931">
                  <c:v>644.29262010737602</c:v>
                </c:pt>
                <c:pt idx="932">
                  <c:v>644.29262010737602</c:v>
                </c:pt>
                <c:pt idx="933">
                  <c:v>644.29262010737602</c:v>
                </c:pt>
                <c:pt idx="934">
                  <c:v>644.29262010737602</c:v>
                </c:pt>
                <c:pt idx="935">
                  <c:v>644.29262010737602</c:v>
                </c:pt>
                <c:pt idx="936">
                  <c:v>644.29262010737602</c:v>
                </c:pt>
                <c:pt idx="937">
                  <c:v>644.29262010737602</c:v>
                </c:pt>
                <c:pt idx="938">
                  <c:v>644.29262010737602</c:v>
                </c:pt>
                <c:pt idx="939">
                  <c:v>644.29262010737602</c:v>
                </c:pt>
                <c:pt idx="940">
                  <c:v>644.29262010737602</c:v>
                </c:pt>
                <c:pt idx="941">
                  <c:v>644.29262010737602</c:v>
                </c:pt>
                <c:pt idx="942">
                  <c:v>644.29262010737602</c:v>
                </c:pt>
                <c:pt idx="943">
                  <c:v>644.29262010737602</c:v>
                </c:pt>
                <c:pt idx="944">
                  <c:v>644.29262010737602</c:v>
                </c:pt>
                <c:pt idx="945">
                  <c:v>644.29262010737602</c:v>
                </c:pt>
                <c:pt idx="946">
                  <c:v>644.29262010737602</c:v>
                </c:pt>
                <c:pt idx="947">
                  <c:v>644.29262010737602</c:v>
                </c:pt>
                <c:pt idx="948">
                  <c:v>644.29262010737602</c:v>
                </c:pt>
                <c:pt idx="949">
                  <c:v>644.29262010737602</c:v>
                </c:pt>
                <c:pt idx="950">
                  <c:v>644.29262010737602</c:v>
                </c:pt>
                <c:pt idx="951">
                  <c:v>644.29262010737602</c:v>
                </c:pt>
                <c:pt idx="952">
                  <c:v>644.29262010737602</c:v>
                </c:pt>
                <c:pt idx="953">
                  <c:v>644.29262010737602</c:v>
                </c:pt>
                <c:pt idx="954">
                  <c:v>644.29262010737602</c:v>
                </c:pt>
                <c:pt idx="955">
                  <c:v>644.29262010737602</c:v>
                </c:pt>
                <c:pt idx="956">
                  <c:v>644.29262010737602</c:v>
                </c:pt>
                <c:pt idx="957">
                  <c:v>644.29262010737602</c:v>
                </c:pt>
                <c:pt idx="958">
                  <c:v>644.29262010737602</c:v>
                </c:pt>
                <c:pt idx="959">
                  <c:v>644.29262010737602</c:v>
                </c:pt>
                <c:pt idx="960">
                  <c:v>644.29262010737602</c:v>
                </c:pt>
                <c:pt idx="961">
                  <c:v>644.29262010737602</c:v>
                </c:pt>
                <c:pt idx="962">
                  <c:v>644.29262010737602</c:v>
                </c:pt>
                <c:pt idx="963">
                  <c:v>644.29262010737602</c:v>
                </c:pt>
                <c:pt idx="964">
                  <c:v>644.29262010737602</c:v>
                </c:pt>
                <c:pt idx="965">
                  <c:v>644.29262010737602</c:v>
                </c:pt>
                <c:pt idx="966">
                  <c:v>644.29262010737602</c:v>
                </c:pt>
                <c:pt idx="967">
                  <c:v>644.29262010737602</c:v>
                </c:pt>
                <c:pt idx="968">
                  <c:v>644.29262010737602</c:v>
                </c:pt>
                <c:pt idx="969">
                  <c:v>644.29262010737602</c:v>
                </c:pt>
                <c:pt idx="970">
                  <c:v>644.29262010737602</c:v>
                </c:pt>
                <c:pt idx="971">
                  <c:v>644.29262010737602</c:v>
                </c:pt>
                <c:pt idx="972">
                  <c:v>644.29262010737602</c:v>
                </c:pt>
                <c:pt idx="973">
                  <c:v>644.29262010737602</c:v>
                </c:pt>
                <c:pt idx="974">
                  <c:v>644.29262010737602</c:v>
                </c:pt>
                <c:pt idx="975">
                  <c:v>644.29262010737602</c:v>
                </c:pt>
                <c:pt idx="976">
                  <c:v>644.29262010737602</c:v>
                </c:pt>
                <c:pt idx="977">
                  <c:v>644.29262010737602</c:v>
                </c:pt>
                <c:pt idx="978">
                  <c:v>644.29262010737602</c:v>
                </c:pt>
                <c:pt idx="979">
                  <c:v>644.29262010737602</c:v>
                </c:pt>
                <c:pt idx="980">
                  <c:v>644.29262010737602</c:v>
                </c:pt>
                <c:pt idx="981">
                  <c:v>644.29262010737602</c:v>
                </c:pt>
                <c:pt idx="982">
                  <c:v>644.29262010737602</c:v>
                </c:pt>
                <c:pt idx="983">
                  <c:v>644.29262010737602</c:v>
                </c:pt>
                <c:pt idx="984">
                  <c:v>644.29262010737602</c:v>
                </c:pt>
                <c:pt idx="985">
                  <c:v>644.29262010737602</c:v>
                </c:pt>
                <c:pt idx="986">
                  <c:v>644.29262010737602</c:v>
                </c:pt>
                <c:pt idx="987">
                  <c:v>644.29262010737602</c:v>
                </c:pt>
                <c:pt idx="988">
                  <c:v>644.29262010737602</c:v>
                </c:pt>
                <c:pt idx="989">
                  <c:v>644.29262010737602</c:v>
                </c:pt>
                <c:pt idx="990">
                  <c:v>644.29262010737602</c:v>
                </c:pt>
                <c:pt idx="991">
                  <c:v>644.29262010737602</c:v>
                </c:pt>
                <c:pt idx="992">
                  <c:v>644.29262010737602</c:v>
                </c:pt>
                <c:pt idx="993">
                  <c:v>644.29262010737602</c:v>
                </c:pt>
                <c:pt idx="994">
                  <c:v>644.29262010737602</c:v>
                </c:pt>
                <c:pt idx="995">
                  <c:v>644.29262010737602</c:v>
                </c:pt>
                <c:pt idx="996">
                  <c:v>644.29262010737602</c:v>
                </c:pt>
                <c:pt idx="997">
                  <c:v>644.29262010737602</c:v>
                </c:pt>
                <c:pt idx="998">
                  <c:v>644.29262010737602</c:v>
                </c:pt>
                <c:pt idx="999">
                  <c:v>644.29262010737602</c:v>
                </c:pt>
                <c:pt idx="1000">
                  <c:v>644.29262010737602</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33.100000000000179</c:v>
                </c:pt>
                <c:pt idx="390">
                  <c:v>33.20000000000018</c:v>
                </c:pt>
                <c:pt idx="391">
                  <c:v>33.300000000000182</c:v>
                </c:pt>
                <c:pt idx="392">
                  <c:v>33.300100000000185</c:v>
                </c:pt>
                <c:pt idx="393">
                  <c:v>33.300200000000189</c:v>
                </c:pt>
                <c:pt idx="394">
                  <c:v>33.300300000000192</c:v>
                </c:pt>
                <c:pt idx="395">
                  <c:v>33.300400000000195</c:v>
                </c:pt>
                <c:pt idx="396">
                  <c:v>33.300500000000198</c:v>
                </c:pt>
                <c:pt idx="397">
                  <c:v>33.300600000000202</c:v>
                </c:pt>
                <c:pt idx="398">
                  <c:v>33.300700000000205</c:v>
                </c:pt>
                <c:pt idx="399">
                  <c:v>33.300800000000208</c:v>
                </c:pt>
                <c:pt idx="400">
                  <c:v>33.300900000000212</c:v>
                </c:pt>
                <c:pt idx="401">
                  <c:v>33.301000000000215</c:v>
                </c:pt>
                <c:pt idx="402">
                  <c:v>33.301100000000218</c:v>
                </c:pt>
                <c:pt idx="403">
                  <c:v>33.301200000000222</c:v>
                </c:pt>
                <c:pt idx="404">
                  <c:v>33.301300000000225</c:v>
                </c:pt>
                <c:pt idx="405">
                  <c:v>33.301400000000228</c:v>
                </c:pt>
                <c:pt idx="406">
                  <c:v>33.301500000000232</c:v>
                </c:pt>
                <c:pt idx="407">
                  <c:v>33.301600000000235</c:v>
                </c:pt>
                <c:pt idx="408">
                  <c:v>33.301700000000238</c:v>
                </c:pt>
                <c:pt idx="409">
                  <c:v>33.301800000000242</c:v>
                </c:pt>
                <c:pt idx="410">
                  <c:v>33.301900000000245</c:v>
                </c:pt>
                <c:pt idx="411">
                  <c:v>33.302000000000248</c:v>
                </c:pt>
                <c:pt idx="412">
                  <c:v>33.302100000000252</c:v>
                </c:pt>
                <c:pt idx="413">
                  <c:v>33.302200000000255</c:v>
                </c:pt>
                <c:pt idx="414">
                  <c:v>33.302300000000258</c:v>
                </c:pt>
                <c:pt idx="415">
                  <c:v>33.302400000000262</c:v>
                </c:pt>
                <c:pt idx="416">
                  <c:v>33.302500000000265</c:v>
                </c:pt>
                <c:pt idx="417">
                  <c:v>33.302600000000268</c:v>
                </c:pt>
                <c:pt idx="418">
                  <c:v>33.302700000000272</c:v>
                </c:pt>
                <c:pt idx="419">
                  <c:v>33.302800000000275</c:v>
                </c:pt>
                <c:pt idx="420">
                  <c:v>33.302900000000278</c:v>
                </c:pt>
                <c:pt idx="421">
                  <c:v>33.303000000000281</c:v>
                </c:pt>
                <c:pt idx="422">
                  <c:v>33.303100000000285</c:v>
                </c:pt>
                <c:pt idx="423">
                  <c:v>33.303200000000288</c:v>
                </c:pt>
                <c:pt idx="424">
                  <c:v>33.303300000000291</c:v>
                </c:pt>
                <c:pt idx="425">
                  <c:v>33.303400000000295</c:v>
                </c:pt>
                <c:pt idx="426">
                  <c:v>33.303500000000298</c:v>
                </c:pt>
                <c:pt idx="427">
                  <c:v>33.303600000000301</c:v>
                </c:pt>
                <c:pt idx="428">
                  <c:v>33.303700000000305</c:v>
                </c:pt>
                <c:pt idx="429">
                  <c:v>33.303800000000308</c:v>
                </c:pt>
                <c:pt idx="430">
                  <c:v>33.303900000000311</c:v>
                </c:pt>
                <c:pt idx="431">
                  <c:v>33.304000000000315</c:v>
                </c:pt>
                <c:pt idx="432">
                  <c:v>33.304100000000318</c:v>
                </c:pt>
                <c:pt idx="433">
                  <c:v>33.304200000000321</c:v>
                </c:pt>
                <c:pt idx="434">
                  <c:v>33.304300000000325</c:v>
                </c:pt>
                <c:pt idx="435">
                  <c:v>33.304400000000328</c:v>
                </c:pt>
                <c:pt idx="436">
                  <c:v>33.304500000000331</c:v>
                </c:pt>
                <c:pt idx="437">
                  <c:v>33.304600000000335</c:v>
                </c:pt>
                <c:pt idx="438">
                  <c:v>33.304700000000338</c:v>
                </c:pt>
                <c:pt idx="439">
                  <c:v>33.304800000000341</c:v>
                </c:pt>
                <c:pt idx="440">
                  <c:v>33.304900000000345</c:v>
                </c:pt>
                <c:pt idx="441">
                  <c:v>33.305000000000348</c:v>
                </c:pt>
                <c:pt idx="442">
                  <c:v>33.305100000000351</c:v>
                </c:pt>
                <c:pt idx="443">
                  <c:v>33.305200000000355</c:v>
                </c:pt>
                <c:pt idx="444">
                  <c:v>33.305300000000358</c:v>
                </c:pt>
                <c:pt idx="445">
                  <c:v>33.305400000000361</c:v>
                </c:pt>
                <c:pt idx="446">
                  <c:v>33.305500000000364</c:v>
                </c:pt>
                <c:pt idx="447">
                  <c:v>33.305600000000368</c:v>
                </c:pt>
                <c:pt idx="448">
                  <c:v>33.305700000000371</c:v>
                </c:pt>
                <c:pt idx="449">
                  <c:v>33.305800000000374</c:v>
                </c:pt>
                <c:pt idx="450">
                  <c:v>33.305900000000378</c:v>
                </c:pt>
                <c:pt idx="451">
                  <c:v>33.306000000000381</c:v>
                </c:pt>
                <c:pt idx="452">
                  <c:v>33.306100000000384</c:v>
                </c:pt>
                <c:pt idx="453">
                  <c:v>33.306200000000388</c:v>
                </c:pt>
                <c:pt idx="454">
                  <c:v>33.306300000000391</c:v>
                </c:pt>
                <c:pt idx="455">
                  <c:v>33.306400000000394</c:v>
                </c:pt>
                <c:pt idx="456">
                  <c:v>33.306500000000398</c:v>
                </c:pt>
                <c:pt idx="457">
                  <c:v>33.306600000000401</c:v>
                </c:pt>
                <c:pt idx="458">
                  <c:v>33.306700000000404</c:v>
                </c:pt>
                <c:pt idx="459">
                  <c:v>33.306800000000408</c:v>
                </c:pt>
                <c:pt idx="460">
                  <c:v>33.306900000000411</c:v>
                </c:pt>
                <c:pt idx="461">
                  <c:v>33.307000000000414</c:v>
                </c:pt>
                <c:pt idx="462">
                  <c:v>33.307100000000418</c:v>
                </c:pt>
                <c:pt idx="463">
                  <c:v>33.307200000000421</c:v>
                </c:pt>
                <c:pt idx="464">
                  <c:v>33.307300000000424</c:v>
                </c:pt>
                <c:pt idx="465">
                  <c:v>33.307400000000428</c:v>
                </c:pt>
                <c:pt idx="466">
                  <c:v>33.307500000000431</c:v>
                </c:pt>
                <c:pt idx="467">
                  <c:v>33.307600000000434</c:v>
                </c:pt>
                <c:pt idx="468">
                  <c:v>33.307700000000438</c:v>
                </c:pt>
                <c:pt idx="469">
                  <c:v>33.307800000000441</c:v>
                </c:pt>
                <c:pt idx="470">
                  <c:v>33.307900000000444</c:v>
                </c:pt>
                <c:pt idx="471">
                  <c:v>33.308000000000447</c:v>
                </c:pt>
                <c:pt idx="472">
                  <c:v>33.308100000000451</c:v>
                </c:pt>
                <c:pt idx="473">
                  <c:v>33.308200000000454</c:v>
                </c:pt>
                <c:pt idx="474">
                  <c:v>33.308300000000457</c:v>
                </c:pt>
                <c:pt idx="475">
                  <c:v>33.308400000000461</c:v>
                </c:pt>
                <c:pt idx="476">
                  <c:v>33.308500000000464</c:v>
                </c:pt>
                <c:pt idx="477">
                  <c:v>33.308600000000467</c:v>
                </c:pt>
                <c:pt idx="478">
                  <c:v>33.308700000000471</c:v>
                </c:pt>
                <c:pt idx="479">
                  <c:v>33.308800000000474</c:v>
                </c:pt>
                <c:pt idx="480">
                  <c:v>33.308900000000477</c:v>
                </c:pt>
                <c:pt idx="481">
                  <c:v>33.309000000000481</c:v>
                </c:pt>
                <c:pt idx="482">
                  <c:v>33.309100000000484</c:v>
                </c:pt>
                <c:pt idx="483">
                  <c:v>33.309200000000487</c:v>
                </c:pt>
                <c:pt idx="484">
                  <c:v>33.309300000000491</c:v>
                </c:pt>
                <c:pt idx="485">
                  <c:v>33.309400000000494</c:v>
                </c:pt>
                <c:pt idx="486">
                  <c:v>33.309500000000497</c:v>
                </c:pt>
                <c:pt idx="487">
                  <c:v>33.309600000000501</c:v>
                </c:pt>
                <c:pt idx="488">
                  <c:v>33.309700000000504</c:v>
                </c:pt>
                <c:pt idx="489">
                  <c:v>33.309800000000507</c:v>
                </c:pt>
                <c:pt idx="490">
                  <c:v>33.309900000000511</c:v>
                </c:pt>
                <c:pt idx="491">
                  <c:v>33.310000000000514</c:v>
                </c:pt>
                <c:pt idx="492">
                  <c:v>33.310100000000517</c:v>
                </c:pt>
                <c:pt idx="493">
                  <c:v>33.310200000000521</c:v>
                </c:pt>
                <c:pt idx="494">
                  <c:v>33.310300000000524</c:v>
                </c:pt>
                <c:pt idx="495">
                  <c:v>33.310400000000527</c:v>
                </c:pt>
                <c:pt idx="496">
                  <c:v>33.31050000000053</c:v>
                </c:pt>
                <c:pt idx="497">
                  <c:v>33.310600000000534</c:v>
                </c:pt>
                <c:pt idx="498">
                  <c:v>33.310700000000537</c:v>
                </c:pt>
                <c:pt idx="499">
                  <c:v>33.31080000000054</c:v>
                </c:pt>
                <c:pt idx="500">
                  <c:v>33.310900000000544</c:v>
                </c:pt>
                <c:pt idx="501">
                  <c:v>33.311000000000547</c:v>
                </c:pt>
                <c:pt idx="502">
                  <c:v>33.31110000000055</c:v>
                </c:pt>
                <c:pt idx="503">
                  <c:v>33.311200000000554</c:v>
                </c:pt>
                <c:pt idx="504">
                  <c:v>33.311300000000557</c:v>
                </c:pt>
                <c:pt idx="505">
                  <c:v>33.31140000000056</c:v>
                </c:pt>
                <c:pt idx="506">
                  <c:v>33.311500000000564</c:v>
                </c:pt>
                <c:pt idx="507">
                  <c:v>33.311600000000567</c:v>
                </c:pt>
                <c:pt idx="508">
                  <c:v>33.31170000000057</c:v>
                </c:pt>
                <c:pt idx="509">
                  <c:v>33.311800000000574</c:v>
                </c:pt>
                <c:pt idx="510">
                  <c:v>33.311900000000577</c:v>
                </c:pt>
                <c:pt idx="511">
                  <c:v>33.31200000000058</c:v>
                </c:pt>
                <c:pt idx="512">
                  <c:v>33.312100000000584</c:v>
                </c:pt>
                <c:pt idx="513">
                  <c:v>33.312200000000587</c:v>
                </c:pt>
                <c:pt idx="514">
                  <c:v>33.31230000000059</c:v>
                </c:pt>
                <c:pt idx="515">
                  <c:v>33.312400000000594</c:v>
                </c:pt>
                <c:pt idx="516">
                  <c:v>33.312500000000597</c:v>
                </c:pt>
                <c:pt idx="517">
                  <c:v>33.3126000000006</c:v>
                </c:pt>
                <c:pt idx="518">
                  <c:v>33.312700000000603</c:v>
                </c:pt>
                <c:pt idx="519">
                  <c:v>33.312800000000607</c:v>
                </c:pt>
                <c:pt idx="520">
                  <c:v>33.31290000000061</c:v>
                </c:pt>
                <c:pt idx="521">
                  <c:v>33.313000000000613</c:v>
                </c:pt>
                <c:pt idx="522">
                  <c:v>33.313100000000617</c:v>
                </c:pt>
                <c:pt idx="523">
                  <c:v>33.31320000000062</c:v>
                </c:pt>
                <c:pt idx="524">
                  <c:v>33.313300000000623</c:v>
                </c:pt>
                <c:pt idx="525">
                  <c:v>33.313400000000627</c:v>
                </c:pt>
                <c:pt idx="526">
                  <c:v>33.31350000000063</c:v>
                </c:pt>
                <c:pt idx="527">
                  <c:v>33.313600000000633</c:v>
                </c:pt>
                <c:pt idx="528">
                  <c:v>33.313700000000637</c:v>
                </c:pt>
                <c:pt idx="529">
                  <c:v>33.31380000000064</c:v>
                </c:pt>
                <c:pt idx="530">
                  <c:v>33.313900000000643</c:v>
                </c:pt>
                <c:pt idx="531">
                  <c:v>33.314000000000647</c:v>
                </c:pt>
                <c:pt idx="532">
                  <c:v>33.31410000000065</c:v>
                </c:pt>
                <c:pt idx="533">
                  <c:v>33.314200000000653</c:v>
                </c:pt>
                <c:pt idx="534">
                  <c:v>33.314300000000657</c:v>
                </c:pt>
                <c:pt idx="535">
                  <c:v>33.31440000000066</c:v>
                </c:pt>
                <c:pt idx="536">
                  <c:v>33.314500000000663</c:v>
                </c:pt>
                <c:pt idx="537">
                  <c:v>33.314600000000667</c:v>
                </c:pt>
                <c:pt idx="538">
                  <c:v>33.31470000000067</c:v>
                </c:pt>
                <c:pt idx="539">
                  <c:v>33.314800000000673</c:v>
                </c:pt>
                <c:pt idx="540">
                  <c:v>33.314900000000677</c:v>
                </c:pt>
                <c:pt idx="541">
                  <c:v>33.31500000000068</c:v>
                </c:pt>
                <c:pt idx="542">
                  <c:v>33.315100000000683</c:v>
                </c:pt>
                <c:pt idx="543">
                  <c:v>33.315200000000686</c:v>
                </c:pt>
                <c:pt idx="544">
                  <c:v>33.31530000000069</c:v>
                </c:pt>
                <c:pt idx="545">
                  <c:v>33.315400000000693</c:v>
                </c:pt>
                <c:pt idx="546">
                  <c:v>33.315500000000696</c:v>
                </c:pt>
                <c:pt idx="547">
                  <c:v>33.3156000000007</c:v>
                </c:pt>
                <c:pt idx="548">
                  <c:v>33.315700000000703</c:v>
                </c:pt>
                <c:pt idx="549">
                  <c:v>33.315800000000706</c:v>
                </c:pt>
                <c:pt idx="550">
                  <c:v>33.31590000000071</c:v>
                </c:pt>
                <c:pt idx="551">
                  <c:v>33.316000000000713</c:v>
                </c:pt>
                <c:pt idx="552">
                  <c:v>33.316100000000716</c:v>
                </c:pt>
                <c:pt idx="553">
                  <c:v>33.31620000000072</c:v>
                </c:pt>
                <c:pt idx="554">
                  <c:v>33.316300000000723</c:v>
                </c:pt>
                <c:pt idx="555">
                  <c:v>33.316400000000726</c:v>
                </c:pt>
                <c:pt idx="556">
                  <c:v>33.31650000000073</c:v>
                </c:pt>
                <c:pt idx="557">
                  <c:v>33.316600000000733</c:v>
                </c:pt>
                <c:pt idx="558">
                  <c:v>33.316700000000736</c:v>
                </c:pt>
                <c:pt idx="559">
                  <c:v>33.31680000000074</c:v>
                </c:pt>
                <c:pt idx="560">
                  <c:v>33.316900000000743</c:v>
                </c:pt>
                <c:pt idx="561">
                  <c:v>33.317000000000746</c:v>
                </c:pt>
                <c:pt idx="562">
                  <c:v>33.31710000000075</c:v>
                </c:pt>
                <c:pt idx="563">
                  <c:v>33.317200000000753</c:v>
                </c:pt>
                <c:pt idx="564">
                  <c:v>33.317300000000756</c:v>
                </c:pt>
                <c:pt idx="565">
                  <c:v>33.31740000000076</c:v>
                </c:pt>
                <c:pt idx="566">
                  <c:v>33.317500000000763</c:v>
                </c:pt>
                <c:pt idx="567">
                  <c:v>33.317600000000766</c:v>
                </c:pt>
                <c:pt idx="568">
                  <c:v>33.317700000000769</c:v>
                </c:pt>
                <c:pt idx="569">
                  <c:v>33.317800000000773</c:v>
                </c:pt>
                <c:pt idx="570">
                  <c:v>33.317900000000776</c:v>
                </c:pt>
                <c:pt idx="571">
                  <c:v>33.318000000000779</c:v>
                </c:pt>
                <c:pt idx="572">
                  <c:v>33.318100000000783</c:v>
                </c:pt>
                <c:pt idx="573">
                  <c:v>33.318200000000786</c:v>
                </c:pt>
                <c:pt idx="574">
                  <c:v>33.318300000000789</c:v>
                </c:pt>
                <c:pt idx="575">
                  <c:v>33.318400000000793</c:v>
                </c:pt>
                <c:pt idx="576">
                  <c:v>33.318500000000796</c:v>
                </c:pt>
                <c:pt idx="577">
                  <c:v>33.318600000000799</c:v>
                </c:pt>
                <c:pt idx="578">
                  <c:v>33.318700000000803</c:v>
                </c:pt>
                <c:pt idx="579">
                  <c:v>33.318800000000806</c:v>
                </c:pt>
                <c:pt idx="580">
                  <c:v>33.318900000000809</c:v>
                </c:pt>
                <c:pt idx="581">
                  <c:v>33.319000000000813</c:v>
                </c:pt>
                <c:pt idx="582">
                  <c:v>33.319100000000816</c:v>
                </c:pt>
                <c:pt idx="583">
                  <c:v>33.319200000000819</c:v>
                </c:pt>
                <c:pt idx="584">
                  <c:v>33.319300000000823</c:v>
                </c:pt>
                <c:pt idx="585">
                  <c:v>33.319400000000826</c:v>
                </c:pt>
                <c:pt idx="586">
                  <c:v>33.319500000000829</c:v>
                </c:pt>
                <c:pt idx="587">
                  <c:v>33.319600000000833</c:v>
                </c:pt>
                <c:pt idx="588">
                  <c:v>33.319700000000836</c:v>
                </c:pt>
                <c:pt idx="589">
                  <c:v>33.319800000000839</c:v>
                </c:pt>
                <c:pt idx="590">
                  <c:v>33.319900000000843</c:v>
                </c:pt>
                <c:pt idx="591">
                  <c:v>33.320000000000846</c:v>
                </c:pt>
                <c:pt idx="592">
                  <c:v>33.320100000000849</c:v>
                </c:pt>
                <c:pt idx="593">
                  <c:v>33.320200000000852</c:v>
                </c:pt>
                <c:pt idx="594">
                  <c:v>33.320300000000856</c:v>
                </c:pt>
                <c:pt idx="595">
                  <c:v>33.320400000000859</c:v>
                </c:pt>
                <c:pt idx="596">
                  <c:v>33.320500000000862</c:v>
                </c:pt>
                <c:pt idx="597">
                  <c:v>33.320600000000866</c:v>
                </c:pt>
                <c:pt idx="598">
                  <c:v>33.320700000000869</c:v>
                </c:pt>
                <c:pt idx="599">
                  <c:v>33.320800000000872</c:v>
                </c:pt>
                <c:pt idx="600">
                  <c:v>33.320900000000876</c:v>
                </c:pt>
                <c:pt idx="601">
                  <c:v>33.321000000000879</c:v>
                </c:pt>
                <c:pt idx="602">
                  <c:v>33.321100000000882</c:v>
                </c:pt>
                <c:pt idx="603">
                  <c:v>33.321200000000886</c:v>
                </c:pt>
                <c:pt idx="604">
                  <c:v>33.321300000000889</c:v>
                </c:pt>
                <c:pt idx="605">
                  <c:v>33.321400000000892</c:v>
                </c:pt>
                <c:pt idx="606">
                  <c:v>33.321500000000896</c:v>
                </c:pt>
                <c:pt idx="607">
                  <c:v>33.321600000000899</c:v>
                </c:pt>
                <c:pt idx="608">
                  <c:v>33.321700000000902</c:v>
                </c:pt>
                <c:pt idx="609">
                  <c:v>33.321800000000906</c:v>
                </c:pt>
                <c:pt idx="610">
                  <c:v>33.321900000000909</c:v>
                </c:pt>
                <c:pt idx="611">
                  <c:v>33.322000000000912</c:v>
                </c:pt>
                <c:pt idx="612">
                  <c:v>33.322100000000916</c:v>
                </c:pt>
                <c:pt idx="613">
                  <c:v>33.322200000000919</c:v>
                </c:pt>
                <c:pt idx="614">
                  <c:v>33.322300000000922</c:v>
                </c:pt>
                <c:pt idx="615">
                  <c:v>33.322400000000926</c:v>
                </c:pt>
                <c:pt idx="616">
                  <c:v>33.322500000000929</c:v>
                </c:pt>
                <c:pt idx="617">
                  <c:v>33.322600000000932</c:v>
                </c:pt>
                <c:pt idx="618">
                  <c:v>33.322700000000935</c:v>
                </c:pt>
                <c:pt idx="619">
                  <c:v>33.322800000000939</c:v>
                </c:pt>
                <c:pt idx="620">
                  <c:v>33.322900000000942</c:v>
                </c:pt>
                <c:pt idx="621">
                  <c:v>33.323000000000945</c:v>
                </c:pt>
                <c:pt idx="622">
                  <c:v>33.323100000000949</c:v>
                </c:pt>
                <c:pt idx="623">
                  <c:v>33.323200000000952</c:v>
                </c:pt>
                <c:pt idx="624">
                  <c:v>33.323300000000955</c:v>
                </c:pt>
                <c:pt idx="625">
                  <c:v>33.323400000000959</c:v>
                </c:pt>
                <c:pt idx="626">
                  <c:v>33.323500000000962</c:v>
                </c:pt>
                <c:pt idx="627">
                  <c:v>33.323600000000965</c:v>
                </c:pt>
                <c:pt idx="628">
                  <c:v>33.323700000000969</c:v>
                </c:pt>
                <c:pt idx="629">
                  <c:v>33.323800000000972</c:v>
                </c:pt>
                <c:pt idx="630">
                  <c:v>33.323900000000975</c:v>
                </c:pt>
                <c:pt idx="631">
                  <c:v>33.324000000000979</c:v>
                </c:pt>
                <c:pt idx="632">
                  <c:v>33.324100000000982</c:v>
                </c:pt>
                <c:pt idx="633">
                  <c:v>33.324200000000985</c:v>
                </c:pt>
                <c:pt idx="634">
                  <c:v>33.324300000000989</c:v>
                </c:pt>
                <c:pt idx="635">
                  <c:v>33.324400000000992</c:v>
                </c:pt>
                <c:pt idx="636">
                  <c:v>33.324500000000995</c:v>
                </c:pt>
                <c:pt idx="637">
                  <c:v>33.324600000000999</c:v>
                </c:pt>
                <c:pt idx="638">
                  <c:v>33.324700000001002</c:v>
                </c:pt>
                <c:pt idx="639">
                  <c:v>33.324800000001005</c:v>
                </c:pt>
                <c:pt idx="640">
                  <c:v>33.324900000001008</c:v>
                </c:pt>
                <c:pt idx="641">
                  <c:v>33.325000000001012</c:v>
                </c:pt>
                <c:pt idx="642">
                  <c:v>33.325100000001015</c:v>
                </c:pt>
                <c:pt idx="643">
                  <c:v>33.325200000001018</c:v>
                </c:pt>
                <c:pt idx="644">
                  <c:v>33.325300000001022</c:v>
                </c:pt>
                <c:pt idx="645">
                  <c:v>33.325400000001025</c:v>
                </c:pt>
                <c:pt idx="646">
                  <c:v>33.325500000001028</c:v>
                </c:pt>
                <c:pt idx="647">
                  <c:v>33.325600000001032</c:v>
                </c:pt>
                <c:pt idx="648">
                  <c:v>33.325700000001035</c:v>
                </c:pt>
                <c:pt idx="649">
                  <c:v>33.325800000001038</c:v>
                </c:pt>
                <c:pt idx="650">
                  <c:v>33.325900000001042</c:v>
                </c:pt>
                <c:pt idx="651">
                  <c:v>33.326000000001045</c:v>
                </c:pt>
                <c:pt idx="652">
                  <c:v>33.326100000001048</c:v>
                </c:pt>
                <c:pt idx="653">
                  <c:v>33.326200000001052</c:v>
                </c:pt>
                <c:pt idx="654">
                  <c:v>33.326300000001055</c:v>
                </c:pt>
                <c:pt idx="655">
                  <c:v>33.326400000001058</c:v>
                </c:pt>
                <c:pt idx="656">
                  <c:v>33.326500000001062</c:v>
                </c:pt>
                <c:pt idx="657">
                  <c:v>33.326600000001065</c:v>
                </c:pt>
                <c:pt idx="658">
                  <c:v>33.326700000001068</c:v>
                </c:pt>
                <c:pt idx="659">
                  <c:v>33.326800000001072</c:v>
                </c:pt>
                <c:pt idx="660">
                  <c:v>33.326900000001075</c:v>
                </c:pt>
                <c:pt idx="661">
                  <c:v>33.327000000001078</c:v>
                </c:pt>
                <c:pt idx="662">
                  <c:v>33.327100000001082</c:v>
                </c:pt>
                <c:pt idx="663">
                  <c:v>33.327200000001085</c:v>
                </c:pt>
                <c:pt idx="664">
                  <c:v>33.327300000001088</c:v>
                </c:pt>
                <c:pt idx="665">
                  <c:v>33.327400000001091</c:v>
                </c:pt>
                <c:pt idx="666">
                  <c:v>33.327500000001095</c:v>
                </c:pt>
                <c:pt idx="667">
                  <c:v>33.327600000001098</c:v>
                </c:pt>
                <c:pt idx="668">
                  <c:v>33.327700000001101</c:v>
                </c:pt>
                <c:pt idx="669">
                  <c:v>33.327800000001105</c:v>
                </c:pt>
                <c:pt idx="670">
                  <c:v>33.327900000001108</c:v>
                </c:pt>
                <c:pt idx="671">
                  <c:v>33.328000000001111</c:v>
                </c:pt>
                <c:pt idx="672">
                  <c:v>33.328100000001115</c:v>
                </c:pt>
                <c:pt idx="673">
                  <c:v>33.328200000001118</c:v>
                </c:pt>
                <c:pt idx="674">
                  <c:v>33.328300000001121</c:v>
                </c:pt>
                <c:pt idx="675">
                  <c:v>33.328400000001125</c:v>
                </c:pt>
                <c:pt idx="676">
                  <c:v>33.328500000001128</c:v>
                </c:pt>
                <c:pt idx="677">
                  <c:v>33.328600000001131</c:v>
                </c:pt>
                <c:pt idx="678">
                  <c:v>33.328700000001135</c:v>
                </c:pt>
                <c:pt idx="679">
                  <c:v>33.328800000001138</c:v>
                </c:pt>
                <c:pt idx="680">
                  <c:v>33.328900000001141</c:v>
                </c:pt>
                <c:pt idx="681">
                  <c:v>33.329000000001145</c:v>
                </c:pt>
                <c:pt idx="682">
                  <c:v>33.329100000001148</c:v>
                </c:pt>
                <c:pt idx="683">
                  <c:v>33.329200000001151</c:v>
                </c:pt>
                <c:pt idx="684">
                  <c:v>33.329300000001155</c:v>
                </c:pt>
                <c:pt idx="685">
                  <c:v>33.329400000001158</c:v>
                </c:pt>
                <c:pt idx="686">
                  <c:v>33.329500000001161</c:v>
                </c:pt>
                <c:pt idx="687">
                  <c:v>33.329600000001165</c:v>
                </c:pt>
                <c:pt idx="688">
                  <c:v>33.329700000001168</c:v>
                </c:pt>
                <c:pt idx="689">
                  <c:v>33.329800000001171</c:v>
                </c:pt>
                <c:pt idx="690">
                  <c:v>33.329900000001174</c:v>
                </c:pt>
                <c:pt idx="691">
                  <c:v>33.330000000001178</c:v>
                </c:pt>
                <c:pt idx="692">
                  <c:v>33.330100000001181</c:v>
                </c:pt>
                <c:pt idx="693">
                  <c:v>33.330200000001184</c:v>
                </c:pt>
                <c:pt idx="694">
                  <c:v>33.330300000001188</c:v>
                </c:pt>
                <c:pt idx="695">
                  <c:v>33.330400000001191</c:v>
                </c:pt>
                <c:pt idx="696">
                  <c:v>33.330500000001194</c:v>
                </c:pt>
                <c:pt idx="697">
                  <c:v>33.330600000001198</c:v>
                </c:pt>
                <c:pt idx="698">
                  <c:v>33.330700000001201</c:v>
                </c:pt>
                <c:pt idx="699">
                  <c:v>33.330800000001204</c:v>
                </c:pt>
                <c:pt idx="700">
                  <c:v>33.330900000001208</c:v>
                </c:pt>
                <c:pt idx="701">
                  <c:v>33.331000000001211</c:v>
                </c:pt>
                <c:pt idx="702">
                  <c:v>33.331100000001214</c:v>
                </c:pt>
                <c:pt idx="703">
                  <c:v>33.331200000001218</c:v>
                </c:pt>
                <c:pt idx="704">
                  <c:v>33.331300000001221</c:v>
                </c:pt>
                <c:pt idx="705">
                  <c:v>33.331400000001224</c:v>
                </c:pt>
                <c:pt idx="706">
                  <c:v>33.331500000001228</c:v>
                </c:pt>
                <c:pt idx="707">
                  <c:v>33.331600000001231</c:v>
                </c:pt>
                <c:pt idx="708">
                  <c:v>33.331700000001234</c:v>
                </c:pt>
                <c:pt idx="709">
                  <c:v>33.331800000001238</c:v>
                </c:pt>
                <c:pt idx="710">
                  <c:v>33.331900000001241</c:v>
                </c:pt>
                <c:pt idx="711">
                  <c:v>33.332000000001244</c:v>
                </c:pt>
                <c:pt idx="712">
                  <c:v>33.332100000001248</c:v>
                </c:pt>
                <c:pt idx="713">
                  <c:v>33.332200000001251</c:v>
                </c:pt>
                <c:pt idx="714">
                  <c:v>33.332300000001254</c:v>
                </c:pt>
                <c:pt idx="715">
                  <c:v>33.332400000001257</c:v>
                </c:pt>
                <c:pt idx="716">
                  <c:v>33.332500000001261</c:v>
                </c:pt>
                <c:pt idx="717">
                  <c:v>33.332600000001264</c:v>
                </c:pt>
                <c:pt idx="718">
                  <c:v>33.332700000001267</c:v>
                </c:pt>
                <c:pt idx="719">
                  <c:v>33.332800000001271</c:v>
                </c:pt>
                <c:pt idx="720">
                  <c:v>33.332900000001274</c:v>
                </c:pt>
                <c:pt idx="721">
                  <c:v>33.333000000001277</c:v>
                </c:pt>
                <c:pt idx="722">
                  <c:v>33.333100000001281</c:v>
                </c:pt>
                <c:pt idx="723">
                  <c:v>33.333200000001284</c:v>
                </c:pt>
                <c:pt idx="724">
                  <c:v>33.333300000001287</c:v>
                </c:pt>
                <c:pt idx="725">
                  <c:v>33.333400000001291</c:v>
                </c:pt>
                <c:pt idx="726">
                  <c:v>33.333500000001294</c:v>
                </c:pt>
                <c:pt idx="727">
                  <c:v>33.333600000001297</c:v>
                </c:pt>
                <c:pt idx="728">
                  <c:v>33.333700000001301</c:v>
                </c:pt>
                <c:pt idx="729">
                  <c:v>33.333800000001304</c:v>
                </c:pt>
                <c:pt idx="730">
                  <c:v>33.333900000001307</c:v>
                </c:pt>
                <c:pt idx="731">
                  <c:v>33.334000000001311</c:v>
                </c:pt>
                <c:pt idx="732">
                  <c:v>33.334100000001314</c:v>
                </c:pt>
                <c:pt idx="733">
                  <c:v>33.334200000001317</c:v>
                </c:pt>
                <c:pt idx="734">
                  <c:v>33.334300000001321</c:v>
                </c:pt>
                <c:pt idx="735">
                  <c:v>33.334400000001324</c:v>
                </c:pt>
                <c:pt idx="736">
                  <c:v>33.334500000001327</c:v>
                </c:pt>
                <c:pt idx="737">
                  <c:v>33.33460000000133</c:v>
                </c:pt>
                <c:pt idx="738">
                  <c:v>33.334700000001334</c:v>
                </c:pt>
                <c:pt idx="739">
                  <c:v>33.334800000001337</c:v>
                </c:pt>
                <c:pt idx="740">
                  <c:v>33.33490000000134</c:v>
                </c:pt>
                <c:pt idx="741">
                  <c:v>33.335000000001344</c:v>
                </c:pt>
                <c:pt idx="742">
                  <c:v>33.335100000001347</c:v>
                </c:pt>
                <c:pt idx="743">
                  <c:v>33.33520000000135</c:v>
                </c:pt>
                <c:pt idx="744">
                  <c:v>33.335300000001354</c:v>
                </c:pt>
                <c:pt idx="745">
                  <c:v>33.335400000001357</c:v>
                </c:pt>
                <c:pt idx="746">
                  <c:v>33.33550000000136</c:v>
                </c:pt>
                <c:pt idx="747">
                  <c:v>33.335600000001364</c:v>
                </c:pt>
                <c:pt idx="748">
                  <c:v>33.335700000001367</c:v>
                </c:pt>
                <c:pt idx="749">
                  <c:v>33.33580000000137</c:v>
                </c:pt>
                <c:pt idx="750">
                  <c:v>33.335900000001374</c:v>
                </c:pt>
                <c:pt idx="751">
                  <c:v>33.336000000001377</c:v>
                </c:pt>
                <c:pt idx="752">
                  <c:v>33.33610000000138</c:v>
                </c:pt>
                <c:pt idx="753">
                  <c:v>33.336200000001384</c:v>
                </c:pt>
                <c:pt idx="754">
                  <c:v>33.336300000001387</c:v>
                </c:pt>
                <c:pt idx="755">
                  <c:v>33.33640000000139</c:v>
                </c:pt>
                <c:pt idx="756">
                  <c:v>33.336500000001394</c:v>
                </c:pt>
                <c:pt idx="757">
                  <c:v>33.336600000001397</c:v>
                </c:pt>
                <c:pt idx="758">
                  <c:v>33.3367000000014</c:v>
                </c:pt>
                <c:pt idx="759">
                  <c:v>33.336800000001404</c:v>
                </c:pt>
                <c:pt idx="760">
                  <c:v>33.336900000001407</c:v>
                </c:pt>
                <c:pt idx="761">
                  <c:v>33.33700000000141</c:v>
                </c:pt>
                <c:pt idx="762">
                  <c:v>33.337100000001413</c:v>
                </c:pt>
                <c:pt idx="763">
                  <c:v>33.337200000001417</c:v>
                </c:pt>
                <c:pt idx="764">
                  <c:v>33.33730000000142</c:v>
                </c:pt>
                <c:pt idx="765">
                  <c:v>33.337400000001423</c:v>
                </c:pt>
                <c:pt idx="766">
                  <c:v>33.337500000001427</c:v>
                </c:pt>
                <c:pt idx="767">
                  <c:v>33.33760000000143</c:v>
                </c:pt>
                <c:pt idx="768">
                  <c:v>33.337700000001433</c:v>
                </c:pt>
                <c:pt idx="769">
                  <c:v>33.337800000001437</c:v>
                </c:pt>
                <c:pt idx="770">
                  <c:v>33.33790000000144</c:v>
                </c:pt>
                <c:pt idx="771">
                  <c:v>33.338000000001443</c:v>
                </c:pt>
                <c:pt idx="772">
                  <c:v>33.338100000001447</c:v>
                </c:pt>
                <c:pt idx="773">
                  <c:v>33.33820000000145</c:v>
                </c:pt>
                <c:pt idx="774">
                  <c:v>33.338300000001453</c:v>
                </c:pt>
                <c:pt idx="775">
                  <c:v>33.338400000001457</c:v>
                </c:pt>
                <c:pt idx="776">
                  <c:v>33.33850000000146</c:v>
                </c:pt>
                <c:pt idx="777">
                  <c:v>33.338600000001463</c:v>
                </c:pt>
                <c:pt idx="778">
                  <c:v>33.338700000001467</c:v>
                </c:pt>
                <c:pt idx="779">
                  <c:v>33.33880000000147</c:v>
                </c:pt>
                <c:pt idx="780">
                  <c:v>33.338900000001473</c:v>
                </c:pt>
                <c:pt idx="781">
                  <c:v>33.339000000001477</c:v>
                </c:pt>
                <c:pt idx="782">
                  <c:v>33.33910000000148</c:v>
                </c:pt>
                <c:pt idx="783">
                  <c:v>33.339200000001483</c:v>
                </c:pt>
                <c:pt idx="784">
                  <c:v>33.339300000001487</c:v>
                </c:pt>
                <c:pt idx="785">
                  <c:v>33.33940000000149</c:v>
                </c:pt>
                <c:pt idx="786">
                  <c:v>33.339500000001493</c:v>
                </c:pt>
                <c:pt idx="787">
                  <c:v>33.339600000001496</c:v>
                </c:pt>
                <c:pt idx="788">
                  <c:v>33.3397000000015</c:v>
                </c:pt>
                <c:pt idx="789">
                  <c:v>33.339800000001503</c:v>
                </c:pt>
                <c:pt idx="790">
                  <c:v>33.339900000001506</c:v>
                </c:pt>
                <c:pt idx="791">
                  <c:v>33.34000000000151</c:v>
                </c:pt>
                <c:pt idx="792">
                  <c:v>33.340100000001513</c:v>
                </c:pt>
                <c:pt idx="793">
                  <c:v>33.340200000001516</c:v>
                </c:pt>
                <c:pt idx="794">
                  <c:v>33.34030000000152</c:v>
                </c:pt>
                <c:pt idx="795">
                  <c:v>33.340400000001523</c:v>
                </c:pt>
                <c:pt idx="796">
                  <c:v>33.340500000001526</c:v>
                </c:pt>
                <c:pt idx="797">
                  <c:v>33.34060000000153</c:v>
                </c:pt>
                <c:pt idx="798">
                  <c:v>33.340700000001533</c:v>
                </c:pt>
                <c:pt idx="799">
                  <c:v>33.340800000001536</c:v>
                </c:pt>
                <c:pt idx="800">
                  <c:v>33.34090000000154</c:v>
                </c:pt>
                <c:pt idx="801">
                  <c:v>33.341000000001543</c:v>
                </c:pt>
                <c:pt idx="802">
                  <c:v>33.341100000001546</c:v>
                </c:pt>
                <c:pt idx="803">
                  <c:v>33.34120000000155</c:v>
                </c:pt>
                <c:pt idx="804">
                  <c:v>33.341300000001553</c:v>
                </c:pt>
                <c:pt idx="805">
                  <c:v>33.341400000001556</c:v>
                </c:pt>
                <c:pt idx="806">
                  <c:v>33.34150000000156</c:v>
                </c:pt>
                <c:pt idx="807">
                  <c:v>33.341600000001563</c:v>
                </c:pt>
                <c:pt idx="808">
                  <c:v>33.341700000001566</c:v>
                </c:pt>
                <c:pt idx="809">
                  <c:v>33.34180000000157</c:v>
                </c:pt>
                <c:pt idx="810">
                  <c:v>33.341900000001573</c:v>
                </c:pt>
                <c:pt idx="811">
                  <c:v>33.342000000001576</c:v>
                </c:pt>
                <c:pt idx="812">
                  <c:v>33.342100000001579</c:v>
                </c:pt>
                <c:pt idx="813">
                  <c:v>33.342200000001583</c:v>
                </c:pt>
                <c:pt idx="814">
                  <c:v>33.342300000001586</c:v>
                </c:pt>
                <c:pt idx="815">
                  <c:v>33.342400000001589</c:v>
                </c:pt>
                <c:pt idx="816">
                  <c:v>33.342500000001593</c:v>
                </c:pt>
                <c:pt idx="817">
                  <c:v>33.342600000001596</c:v>
                </c:pt>
                <c:pt idx="818">
                  <c:v>33.342700000001599</c:v>
                </c:pt>
                <c:pt idx="819">
                  <c:v>33.342800000001603</c:v>
                </c:pt>
                <c:pt idx="820">
                  <c:v>33.342900000001606</c:v>
                </c:pt>
                <c:pt idx="821">
                  <c:v>33.343000000001609</c:v>
                </c:pt>
                <c:pt idx="822">
                  <c:v>33.343100000001613</c:v>
                </c:pt>
                <c:pt idx="823">
                  <c:v>33.343200000001616</c:v>
                </c:pt>
                <c:pt idx="824">
                  <c:v>33.343300000001619</c:v>
                </c:pt>
                <c:pt idx="825">
                  <c:v>33.343400000001623</c:v>
                </c:pt>
                <c:pt idx="826">
                  <c:v>33.343500000001626</c:v>
                </c:pt>
                <c:pt idx="827">
                  <c:v>33.343600000001629</c:v>
                </c:pt>
                <c:pt idx="828">
                  <c:v>33.343700000001633</c:v>
                </c:pt>
                <c:pt idx="829">
                  <c:v>33.343800000001636</c:v>
                </c:pt>
                <c:pt idx="830">
                  <c:v>33.343900000001639</c:v>
                </c:pt>
                <c:pt idx="831">
                  <c:v>33.344000000001643</c:v>
                </c:pt>
                <c:pt idx="832">
                  <c:v>33.344100000001646</c:v>
                </c:pt>
                <c:pt idx="833">
                  <c:v>33.344200000001649</c:v>
                </c:pt>
                <c:pt idx="834">
                  <c:v>33.344300000001653</c:v>
                </c:pt>
                <c:pt idx="835">
                  <c:v>33.344400000001656</c:v>
                </c:pt>
                <c:pt idx="836">
                  <c:v>33.344500000001659</c:v>
                </c:pt>
                <c:pt idx="837">
                  <c:v>33.344600000001662</c:v>
                </c:pt>
                <c:pt idx="838">
                  <c:v>33.344700000001666</c:v>
                </c:pt>
                <c:pt idx="839">
                  <c:v>33.344800000001669</c:v>
                </c:pt>
                <c:pt idx="840">
                  <c:v>33.344900000001672</c:v>
                </c:pt>
                <c:pt idx="841">
                  <c:v>33.345000000001676</c:v>
                </c:pt>
                <c:pt idx="842">
                  <c:v>33.345100000001679</c:v>
                </c:pt>
                <c:pt idx="843">
                  <c:v>33.345200000001682</c:v>
                </c:pt>
                <c:pt idx="844">
                  <c:v>33.345300000001686</c:v>
                </c:pt>
                <c:pt idx="845">
                  <c:v>33.345400000001689</c:v>
                </c:pt>
                <c:pt idx="846">
                  <c:v>33.345500000001692</c:v>
                </c:pt>
                <c:pt idx="847">
                  <c:v>33.345600000001696</c:v>
                </c:pt>
                <c:pt idx="848">
                  <c:v>33.345700000001699</c:v>
                </c:pt>
                <c:pt idx="849">
                  <c:v>33.345800000001702</c:v>
                </c:pt>
                <c:pt idx="850">
                  <c:v>33.345900000001706</c:v>
                </c:pt>
                <c:pt idx="851">
                  <c:v>33.346000000001709</c:v>
                </c:pt>
                <c:pt idx="852">
                  <c:v>33.346100000001712</c:v>
                </c:pt>
                <c:pt idx="853">
                  <c:v>33.346200000001716</c:v>
                </c:pt>
                <c:pt idx="854">
                  <c:v>33.346300000001719</c:v>
                </c:pt>
                <c:pt idx="855">
                  <c:v>33.346400000001722</c:v>
                </c:pt>
                <c:pt idx="856">
                  <c:v>33.346500000001726</c:v>
                </c:pt>
                <c:pt idx="857">
                  <c:v>33.346600000001729</c:v>
                </c:pt>
                <c:pt idx="858">
                  <c:v>33.346700000001732</c:v>
                </c:pt>
                <c:pt idx="859">
                  <c:v>33.346800000001735</c:v>
                </c:pt>
                <c:pt idx="860">
                  <c:v>33.346900000001739</c:v>
                </c:pt>
                <c:pt idx="861">
                  <c:v>33.347000000001742</c:v>
                </c:pt>
                <c:pt idx="862">
                  <c:v>33.347100000001745</c:v>
                </c:pt>
                <c:pt idx="863">
                  <c:v>33.347200000001749</c:v>
                </c:pt>
                <c:pt idx="864">
                  <c:v>33.347300000001752</c:v>
                </c:pt>
                <c:pt idx="865">
                  <c:v>33.347400000001755</c:v>
                </c:pt>
                <c:pt idx="866">
                  <c:v>33.347500000001759</c:v>
                </c:pt>
                <c:pt idx="867">
                  <c:v>33.347600000001762</c:v>
                </c:pt>
                <c:pt idx="868">
                  <c:v>33.347700000001765</c:v>
                </c:pt>
                <c:pt idx="869">
                  <c:v>33.347800000001769</c:v>
                </c:pt>
                <c:pt idx="870">
                  <c:v>33.347900000001772</c:v>
                </c:pt>
                <c:pt idx="871">
                  <c:v>33.348000000001775</c:v>
                </c:pt>
                <c:pt idx="872">
                  <c:v>33.348100000001779</c:v>
                </c:pt>
                <c:pt idx="873">
                  <c:v>33.348200000001782</c:v>
                </c:pt>
                <c:pt idx="874">
                  <c:v>33.348300000001785</c:v>
                </c:pt>
                <c:pt idx="875">
                  <c:v>33.348400000001789</c:v>
                </c:pt>
                <c:pt idx="876">
                  <c:v>33.348500000001792</c:v>
                </c:pt>
                <c:pt idx="877">
                  <c:v>33.348600000001795</c:v>
                </c:pt>
                <c:pt idx="878">
                  <c:v>33.348700000001799</c:v>
                </c:pt>
                <c:pt idx="879">
                  <c:v>33.348800000001802</c:v>
                </c:pt>
                <c:pt idx="880">
                  <c:v>33.348900000001805</c:v>
                </c:pt>
                <c:pt idx="881">
                  <c:v>33.349000000001809</c:v>
                </c:pt>
                <c:pt idx="882">
                  <c:v>33.349100000001812</c:v>
                </c:pt>
                <c:pt idx="883">
                  <c:v>33.349200000001815</c:v>
                </c:pt>
                <c:pt idx="884">
                  <c:v>33.349300000001818</c:v>
                </c:pt>
                <c:pt idx="885">
                  <c:v>33.349400000001822</c:v>
                </c:pt>
                <c:pt idx="886">
                  <c:v>33.349500000001825</c:v>
                </c:pt>
                <c:pt idx="887">
                  <c:v>33.349600000001828</c:v>
                </c:pt>
                <c:pt idx="888">
                  <c:v>33.349700000001832</c:v>
                </c:pt>
                <c:pt idx="889">
                  <c:v>33.349800000001835</c:v>
                </c:pt>
                <c:pt idx="890">
                  <c:v>33.349900000001838</c:v>
                </c:pt>
                <c:pt idx="891">
                  <c:v>33.350000000001842</c:v>
                </c:pt>
                <c:pt idx="892">
                  <c:v>33.350100000001845</c:v>
                </c:pt>
                <c:pt idx="893">
                  <c:v>33.350200000001848</c:v>
                </c:pt>
                <c:pt idx="894">
                  <c:v>33.350300000001852</c:v>
                </c:pt>
                <c:pt idx="895">
                  <c:v>33.350400000001855</c:v>
                </c:pt>
                <c:pt idx="896">
                  <c:v>33.350500000001858</c:v>
                </c:pt>
                <c:pt idx="897">
                  <c:v>33.350600000001862</c:v>
                </c:pt>
                <c:pt idx="898">
                  <c:v>33.350700000001865</c:v>
                </c:pt>
                <c:pt idx="899">
                  <c:v>33.350800000001868</c:v>
                </c:pt>
                <c:pt idx="900">
                  <c:v>33.350900000001872</c:v>
                </c:pt>
                <c:pt idx="901">
                  <c:v>33.351000000001875</c:v>
                </c:pt>
                <c:pt idx="902">
                  <c:v>33.351100000001878</c:v>
                </c:pt>
                <c:pt idx="903">
                  <c:v>33.351200000001882</c:v>
                </c:pt>
                <c:pt idx="904">
                  <c:v>33.351300000001885</c:v>
                </c:pt>
                <c:pt idx="905">
                  <c:v>33.351400000001888</c:v>
                </c:pt>
                <c:pt idx="906">
                  <c:v>33.351500000001892</c:v>
                </c:pt>
                <c:pt idx="907">
                  <c:v>33.351600000001895</c:v>
                </c:pt>
                <c:pt idx="908">
                  <c:v>33.351700000001898</c:v>
                </c:pt>
                <c:pt idx="909">
                  <c:v>33.351800000001901</c:v>
                </c:pt>
                <c:pt idx="910">
                  <c:v>33.351900000001905</c:v>
                </c:pt>
                <c:pt idx="911">
                  <c:v>33.352000000001908</c:v>
                </c:pt>
                <c:pt idx="912">
                  <c:v>33.352100000001911</c:v>
                </c:pt>
                <c:pt idx="913">
                  <c:v>33.352200000001915</c:v>
                </c:pt>
                <c:pt idx="914">
                  <c:v>33.352300000001918</c:v>
                </c:pt>
                <c:pt idx="915">
                  <c:v>33.352400000001921</c:v>
                </c:pt>
                <c:pt idx="916">
                  <c:v>33.352500000001925</c:v>
                </c:pt>
                <c:pt idx="917">
                  <c:v>33.352600000001928</c:v>
                </c:pt>
                <c:pt idx="918">
                  <c:v>33.352700000001931</c:v>
                </c:pt>
                <c:pt idx="919">
                  <c:v>33.352800000001935</c:v>
                </c:pt>
                <c:pt idx="920">
                  <c:v>33.352900000001938</c:v>
                </c:pt>
                <c:pt idx="921">
                  <c:v>33.353000000001941</c:v>
                </c:pt>
                <c:pt idx="922">
                  <c:v>33.353100000001945</c:v>
                </c:pt>
                <c:pt idx="923">
                  <c:v>33.353200000001948</c:v>
                </c:pt>
                <c:pt idx="924">
                  <c:v>33.353300000001951</c:v>
                </c:pt>
                <c:pt idx="925">
                  <c:v>33.353400000001955</c:v>
                </c:pt>
                <c:pt idx="926">
                  <c:v>33.353500000001958</c:v>
                </c:pt>
                <c:pt idx="927">
                  <c:v>33.353600000001961</c:v>
                </c:pt>
                <c:pt idx="928">
                  <c:v>33.353700000001965</c:v>
                </c:pt>
                <c:pt idx="929">
                  <c:v>33.353800000001968</c:v>
                </c:pt>
                <c:pt idx="930">
                  <c:v>33.353900000001971</c:v>
                </c:pt>
                <c:pt idx="931">
                  <c:v>33.354000000001975</c:v>
                </c:pt>
                <c:pt idx="932">
                  <c:v>33.354100000001978</c:v>
                </c:pt>
                <c:pt idx="933">
                  <c:v>33.354200000001981</c:v>
                </c:pt>
                <c:pt idx="934">
                  <c:v>33.354300000001984</c:v>
                </c:pt>
                <c:pt idx="935">
                  <c:v>33.354400000001988</c:v>
                </c:pt>
                <c:pt idx="936">
                  <c:v>33.354500000001991</c:v>
                </c:pt>
                <c:pt idx="937">
                  <c:v>33.354600000001994</c:v>
                </c:pt>
                <c:pt idx="938">
                  <c:v>33.354700000001998</c:v>
                </c:pt>
                <c:pt idx="939">
                  <c:v>33.354800000002001</c:v>
                </c:pt>
                <c:pt idx="940">
                  <c:v>33.354900000002004</c:v>
                </c:pt>
                <c:pt idx="941">
                  <c:v>33.355000000002008</c:v>
                </c:pt>
                <c:pt idx="942">
                  <c:v>33.355100000002011</c:v>
                </c:pt>
                <c:pt idx="943">
                  <c:v>33.355200000002014</c:v>
                </c:pt>
                <c:pt idx="944">
                  <c:v>33.355300000002018</c:v>
                </c:pt>
                <c:pt idx="945">
                  <c:v>33.355400000002021</c:v>
                </c:pt>
                <c:pt idx="946">
                  <c:v>33.355500000002024</c:v>
                </c:pt>
                <c:pt idx="947">
                  <c:v>33.355600000002028</c:v>
                </c:pt>
                <c:pt idx="948">
                  <c:v>33.355700000002031</c:v>
                </c:pt>
                <c:pt idx="949">
                  <c:v>33.355800000002034</c:v>
                </c:pt>
                <c:pt idx="950">
                  <c:v>33.355900000002038</c:v>
                </c:pt>
                <c:pt idx="951">
                  <c:v>33.356000000002041</c:v>
                </c:pt>
                <c:pt idx="952">
                  <c:v>33.356100000002044</c:v>
                </c:pt>
                <c:pt idx="953">
                  <c:v>33.356200000002048</c:v>
                </c:pt>
                <c:pt idx="954">
                  <c:v>33.356300000002051</c:v>
                </c:pt>
                <c:pt idx="955">
                  <c:v>33.356400000002054</c:v>
                </c:pt>
                <c:pt idx="956">
                  <c:v>33.356500000002058</c:v>
                </c:pt>
                <c:pt idx="957">
                  <c:v>33.356600000002061</c:v>
                </c:pt>
                <c:pt idx="958">
                  <c:v>33.356700000002064</c:v>
                </c:pt>
                <c:pt idx="959">
                  <c:v>33.356800000002067</c:v>
                </c:pt>
                <c:pt idx="960">
                  <c:v>33.356900000002071</c:v>
                </c:pt>
                <c:pt idx="961">
                  <c:v>33.357000000002074</c:v>
                </c:pt>
                <c:pt idx="962">
                  <c:v>33.357100000002077</c:v>
                </c:pt>
                <c:pt idx="963">
                  <c:v>33.357200000002081</c:v>
                </c:pt>
                <c:pt idx="964">
                  <c:v>33.357300000002084</c:v>
                </c:pt>
                <c:pt idx="965">
                  <c:v>33.357400000002087</c:v>
                </c:pt>
                <c:pt idx="966">
                  <c:v>33.357500000002091</c:v>
                </c:pt>
                <c:pt idx="967">
                  <c:v>33.357600000002094</c:v>
                </c:pt>
                <c:pt idx="968">
                  <c:v>33.357700000002097</c:v>
                </c:pt>
                <c:pt idx="969">
                  <c:v>33.357800000002101</c:v>
                </c:pt>
                <c:pt idx="970">
                  <c:v>33.357900000002104</c:v>
                </c:pt>
                <c:pt idx="971">
                  <c:v>33.358000000002107</c:v>
                </c:pt>
                <c:pt idx="972">
                  <c:v>33.358100000002111</c:v>
                </c:pt>
                <c:pt idx="973">
                  <c:v>33.358200000002114</c:v>
                </c:pt>
                <c:pt idx="974">
                  <c:v>33.358300000002117</c:v>
                </c:pt>
                <c:pt idx="975">
                  <c:v>33.358400000002121</c:v>
                </c:pt>
                <c:pt idx="976">
                  <c:v>33.358500000002124</c:v>
                </c:pt>
                <c:pt idx="977">
                  <c:v>33.358600000002127</c:v>
                </c:pt>
                <c:pt idx="978">
                  <c:v>33.358700000002131</c:v>
                </c:pt>
                <c:pt idx="979">
                  <c:v>33.358800000002134</c:v>
                </c:pt>
                <c:pt idx="980">
                  <c:v>33.358900000002137</c:v>
                </c:pt>
                <c:pt idx="981">
                  <c:v>33.35900000000214</c:v>
                </c:pt>
                <c:pt idx="982">
                  <c:v>33.359100000002144</c:v>
                </c:pt>
                <c:pt idx="983">
                  <c:v>33.359200000002147</c:v>
                </c:pt>
                <c:pt idx="984">
                  <c:v>33.35930000000215</c:v>
                </c:pt>
                <c:pt idx="985">
                  <c:v>33.359400000002154</c:v>
                </c:pt>
                <c:pt idx="986">
                  <c:v>33.359500000002157</c:v>
                </c:pt>
                <c:pt idx="987">
                  <c:v>33.35960000000216</c:v>
                </c:pt>
                <c:pt idx="988">
                  <c:v>33.359700000002164</c:v>
                </c:pt>
                <c:pt idx="989">
                  <c:v>33.359800000002167</c:v>
                </c:pt>
                <c:pt idx="990">
                  <c:v>33.35990000000217</c:v>
                </c:pt>
                <c:pt idx="991">
                  <c:v>33.360000000002174</c:v>
                </c:pt>
                <c:pt idx="992">
                  <c:v>33.360100000002177</c:v>
                </c:pt>
                <c:pt idx="993">
                  <c:v>33.36020000000218</c:v>
                </c:pt>
                <c:pt idx="994">
                  <c:v>33.360300000002184</c:v>
                </c:pt>
                <c:pt idx="995">
                  <c:v>33.360400000002187</c:v>
                </c:pt>
                <c:pt idx="996">
                  <c:v>33.36050000000219</c:v>
                </c:pt>
                <c:pt idx="997">
                  <c:v>33.360600000002194</c:v>
                </c:pt>
                <c:pt idx="998">
                  <c:v>33.360700000002197</c:v>
                </c:pt>
                <c:pt idx="999">
                  <c:v>33.3608000000022</c:v>
                </c:pt>
                <c:pt idx="1000">
                  <c:v>33.360900000002204</c:v>
                </c:pt>
              </c:numCache>
            </c:numRef>
          </c:xVal>
          <c:yVal>
            <c:numRef>
              <c:f>Calculs!$K$4:$K$1004</c:f>
              <c:numCache>
                <c:formatCode>0.00</c:formatCode>
                <c:ptCount val="1001"/>
                <c:pt idx="0">
                  <c:v>497.16938386972515</c:v>
                </c:pt>
                <c:pt idx="1">
                  <c:v>498.89473995500487</c:v>
                </c:pt>
                <c:pt idx="2">
                  <c:v>500.61673563299428</c:v>
                </c:pt>
                <c:pt idx="3">
                  <c:v>502.33538054196924</c:v>
                </c:pt>
                <c:pt idx="4">
                  <c:v>504.0506842711784</c:v>
                </c:pt>
                <c:pt idx="5">
                  <c:v>505.76265636117512</c:v>
                </c:pt>
                <c:pt idx="6">
                  <c:v>507.47130630414694</c:v>
                </c:pt>
                <c:pt idx="7">
                  <c:v>509.17664354424198</c:v>
                </c:pt>
                <c:pt idx="8">
                  <c:v>510.87867747789289</c:v>
                </c:pt>
                <c:pt idx="9">
                  <c:v>512.57741745413773</c:v>
                </c:pt>
                <c:pt idx="10">
                  <c:v>514.27287277493826</c:v>
                </c:pt>
                <c:pt idx="11">
                  <c:v>515.96505267987936</c:v>
                </c:pt>
                <c:pt idx="12">
                  <c:v>517.65396633127739</c:v>
                </c:pt>
                <c:pt idx="13">
                  <c:v>519.33962283092615</c:v>
                </c:pt>
                <c:pt idx="14">
                  <c:v>521.02203123641596</c:v>
                </c:pt>
                <c:pt idx="15">
                  <c:v>522.70120056141604</c:v>
                </c:pt>
                <c:pt idx="16">
                  <c:v>524.37713977595467</c:v>
                </c:pt>
                <c:pt idx="17">
                  <c:v>526.04985780669654</c:v>
                </c:pt>
                <c:pt idx="18">
                  <c:v>527.71936353721833</c:v>
                </c:pt>
                <c:pt idx="19">
                  <c:v>529.38566580828206</c:v>
                </c:pt>
                <c:pt idx="20">
                  <c:v>531.04877341810595</c:v>
                </c:pt>
                <c:pt idx="21">
                  <c:v>532.70869513044704</c:v>
                </c:pt>
                <c:pt idx="22">
                  <c:v>534.36543968248247</c:v>
                </c:pt>
                <c:pt idx="23">
                  <c:v>536.01901577686658</c:v>
                </c:pt>
                <c:pt idx="24">
                  <c:v>537.6694320739889</c:v>
                </c:pt>
                <c:pt idx="25">
                  <c:v>539.31669719224601</c:v>
                </c:pt>
                <c:pt idx="26">
                  <c:v>540.96081970831017</c:v>
                </c:pt>
                <c:pt idx="27">
                  <c:v>542.6018081573967</c:v>
                </c:pt>
                <c:pt idx="28">
                  <c:v>544.23967103352857</c:v>
                </c:pt>
                <c:pt idx="29">
                  <c:v>545.87441678979917</c:v>
                </c:pt>
                <c:pt idx="30">
                  <c:v>547.50605383863285</c:v>
                </c:pt>
                <c:pt idx="31">
                  <c:v>549.13459055204351</c:v>
                </c:pt>
                <c:pt idx="32">
                  <c:v>550.76003526189083</c:v>
                </c:pt>
                <c:pt idx="33">
                  <c:v>552.38239626013478</c:v>
                </c:pt>
                <c:pt idx="34">
                  <c:v>554.00168179908792</c:v>
                </c:pt>
                <c:pt idx="35">
                  <c:v>555.61790009166566</c:v>
                </c:pt>
                <c:pt idx="36">
                  <c:v>557.23105931163479</c:v>
                </c:pt>
                <c:pt idx="37">
                  <c:v>558.84116759385972</c:v>
                </c:pt>
                <c:pt idx="38">
                  <c:v>560.44823303454677</c:v>
                </c:pt>
                <c:pt idx="39">
                  <c:v>562.05226369148681</c:v>
                </c:pt>
                <c:pt idx="40">
                  <c:v>563.6532675842958</c:v>
                </c:pt>
                <c:pt idx="41">
                  <c:v>565.25125269465343</c:v>
                </c:pt>
                <c:pt idx="42">
                  <c:v>566.84622696653992</c:v>
                </c:pt>
                <c:pt idx="43">
                  <c:v>568.43819830647078</c:v>
                </c:pt>
                <c:pt idx="44">
                  <c:v>570.02717458373036</c:v>
                </c:pt>
                <c:pt idx="45">
                  <c:v>571.61316363060246</c:v>
                </c:pt>
                <c:pt idx="46">
                  <c:v>573.19617324260014</c:v>
                </c:pt>
                <c:pt idx="47">
                  <c:v>574.77621117869342</c:v>
                </c:pt>
                <c:pt idx="48">
                  <c:v>576.35328516153493</c:v>
                </c:pt>
                <c:pt idx="49">
                  <c:v>577.92740287768402</c:v>
                </c:pt>
                <c:pt idx="50">
                  <c:v>579.49857197782944</c:v>
                </c:pt>
                <c:pt idx="51">
                  <c:v>581.0668000770097</c:v>
                </c:pt>
                <c:pt idx="52">
                  <c:v>582.63209475483188</c:v>
                </c:pt>
                <c:pt idx="53">
                  <c:v>584.19446355568925</c:v>
                </c:pt>
                <c:pt idx="54">
                  <c:v>585.75391398897648</c:v>
                </c:pt>
                <c:pt idx="55">
                  <c:v>587.3104535293038</c:v>
                </c:pt>
                <c:pt idx="56">
                  <c:v>588.86408961670895</c:v>
                </c:pt>
                <c:pt idx="57">
                  <c:v>590.41482965686805</c:v>
                </c:pt>
                <c:pt idx="58">
                  <c:v>591.96268102130443</c:v>
                </c:pt>
                <c:pt idx="59">
                  <c:v>593.50765104759614</c:v>
                </c:pt>
                <c:pt idx="60">
                  <c:v>595.04974703958158</c:v>
                </c:pt>
                <c:pt idx="61">
                  <c:v>596.58897626756402</c:v>
                </c:pt>
                <c:pt idx="62">
                  <c:v>598.1253459685139</c:v>
                </c:pt>
                <c:pt idx="63">
                  <c:v>599.65886334627021</c:v>
                </c:pt>
                <c:pt idx="64">
                  <c:v>601.18953557173995</c:v>
                </c:pt>
                <c:pt idx="65">
                  <c:v>602.71736978309639</c:v>
                </c:pt>
                <c:pt idx="66">
                  <c:v>604.24237308597537</c:v>
                </c:pt>
                <c:pt idx="67">
                  <c:v>605.76455255367068</c:v>
                </c:pt>
                <c:pt idx="68">
                  <c:v>607.28391522732738</c:v>
                </c:pt>
                <c:pt idx="69">
                  <c:v>608.80046811613408</c:v>
                </c:pt>
                <c:pt idx="70">
                  <c:v>610.31421819751381</c:v>
                </c:pt>
                <c:pt idx="71">
                  <c:v>611.82517241731307</c:v>
                </c:pt>
                <c:pt idx="72">
                  <c:v>613.33333768998966</c:v>
                </c:pt>
                <c:pt idx="73">
                  <c:v>614.83872089879912</c:v>
                </c:pt>
                <c:pt idx="74">
                  <c:v>616.34132889597981</c:v>
                </c:pt>
                <c:pt idx="75">
                  <c:v>617.84116850293663</c:v>
                </c:pt>
                <c:pt idx="76">
                  <c:v>619.33824651042323</c:v>
                </c:pt>
                <c:pt idx="77">
                  <c:v>620.83256967872296</c:v>
                </c:pt>
                <c:pt idx="78">
                  <c:v>622.32414473782819</c:v>
                </c:pt>
                <c:pt idx="79">
                  <c:v>623.81297838761895</c:v>
                </c:pt>
                <c:pt idx="80">
                  <c:v>625.29907729803949</c:v>
                </c:pt>
                <c:pt idx="81">
                  <c:v>626.78244810927413</c:v>
                </c:pt>
                <c:pt idx="82">
                  <c:v>628.26309743192132</c:v>
                </c:pt>
                <c:pt idx="83">
                  <c:v>629.74103184716694</c:v>
                </c:pt>
                <c:pt idx="84">
                  <c:v>631.21625790695578</c:v>
                </c:pt>
                <c:pt idx="85">
                  <c:v>632.68878213416201</c:v>
                </c:pt>
                <c:pt idx="86">
                  <c:v>634.15861102275858</c:v>
                </c:pt>
                <c:pt idx="87">
                  <c:v>635.62575103798508</c:v>
                </c:pt>
                <c:pt idx="88">
                  <c:v>637.09020861651436</c:v>
                </c:pt>
                <c:pt idx="89">
                  <c:v>638.55199016661822</c:v>
                </c:pt>
                <c:pt idx="90">
                  <c:v>640.01110206833164</c:v>
                </c:pt>
                <c:pt idx="91">
                  <c:v>641.46755067361573</c:v>
                </c:pt>
                <c:pt idx="92">
                  <c:v>642.92134230652005</c:v>
                </c:pt>
                <c:pt idx="93">
                  <c:v>644.37248326334293</c:v>
                </c:pt>
                <c:pt idx="94">
                  <c:v>645.82097981279128</c:v>
                </c:pt>
                <c:pt idx="95">
                  <c:v>647.26683819613868</c:v>
                </c:pt>
                <c:pt idx="96">
                  <c:v>648.71006462738308</c:v>
                </c:pt>
                <c:pt idx="97">
                  <c:v>650.15066529340243</c:v>
                </c:pt>
                <c:pt idx="98">
                  <c:v>651.58864635411021</c:v>
                </c:pt>
                <c:pt idx="99">
                  <c:v>653.0240139426088</c:v>
                </c:pt>
                <c:pt idx="100">
                  <c:v>654.45677416534261</c:v>
                </c:pt>
                <c:pt idx="101">
                  <c:v>668.64144217344608</c:v>
                </c:pt>
                <c:pt idx="102">
                  <c:v>682.56927686403913</c:v>
                </c:pt>
                <c:pt idx="103">
                  <c:v>696.2461348425378</c:v>
                </c:pt>
                <c:pt idx="104">
                  <c:v>709.67762521215127</c:v>
                </c:pt>
                <c:pt idx="105">
                  <c:v>722.86912309807519</c:v>
                </c:pt>
                <c:pt idx="106">
                  <c:v>735.82578224646829</c:v>
                </c:pt>
                <c:pt idx="107">
                  <c:v>748.55254677336904</c:v>
                </c:pt>
                <c:pt idx="108">
                  <c:v>761.05416213165472</c:v>
                </c:pt>
                <c:pt idx="109">
                  <c:v>773.33518535783526</c:v>
                </c:pt>
                <c:pt idx="110">
                  <c:v>785.39999465482902</c:v>
                </c:pt>
                <c:pt idx="111">
                  <c:v>797.25279836180323</c:v>
                </c:pt>
                <c:pt idx="112">
                  <c:v>808.89764335761549</c:v>
                </c:pt>
                <c:pt idx="113">
                  <c:v>820.33842294030433</c:v>
                </c:pt>
                <c:pt idx="114">
                  <c:v>831.57888422139479</c:v>
                </c:pt>
                <c:pt idx="115">
                  <c:v>842.62263507046293</c:v>
                </c:pt>
                <c:pt idx="116">
                  <c:v>853.47315064240638</c:v>
                </c:pt>
                <c:pt idx="117">
                  <c:v>864.13377951715574</c:v>
                </c:pt>
                <c:pt idx="118">
                  <c:v>874.60774947910602</c:v>
                </c:pt>
                <c:pt idx="119">
                  <c:v>884.89817296132333</c:v>
                </c:pt>
                <c:pt idx="120">
                  <c:v>895.00805217756124</c:v>
                </c:pt>
                <c:pt idx="121">
                  <c:v>904.94028396328554</c:v>
                </c:pt>
                <c:pt idx="122">
                  <c:v>914.69766434523774</c:v>
                </c:pt>
                <c:pt idx="123">
                  <c:v>924.28289285754556</c:v>
                </c:pt>
                <c:pt idx="124">
                  <c:v>933.69857662100276</c:v>
                </c:pt>
                <c:pt idx="125">
                  <c:v>942.94723420087485</c:v>
                </c:pt>
                <c:pt idx="126">
                  <c:v>952.03129925743076</c:v>
                </c:pt>
                <c:pt idx="127">
                  <c:v>960.95312400234263</c:v>
                </c:pt>
                <c:pt idx="128">
                  <c:v>969.71498247312877</c:v>
                </c:pt>
                <c:pt idx="129">
                  <c:v>978.31907363692471</c:v>
                </c:pt>
                <c:pt idx="130">
                  <c:v>986.76752433405591</c:v>
                </c:pt>
                <c:pt idx="131">
                  <c:v>995.06239207113663</c:v>
                </c:pt>
                <c:pt idx="132">
                  <c:v>1003.2056676727326</c:v>
                </c:pt>
                <c:pt idx="133">
                  <c:v>1011.1992777999935</c:v>
                </c:pt>
                <c:pt idx="134">
                  <c:v>1019.0450873440791</c:v>
                </c:pt>
                <c:pt idx="135">
                  <c:v>1026.7449017016679</c:v>
                </c:pt>
                <c:pt idx="136">
                  <c:v>1034.300468939341</c:v>
                </c:pt>
                <c:pt idx="137">
                  <c:v>1041.7134818531799</c:v>
                </c:pt>
                <c:pt idx="138">
                  <c:v>1048.9855799294935</c:v>
                </c:pt>
                <c:pt idx="139">
                  <c:v>1056.1183512122011</c:v>
                </c:pt>
                <c:pt idx="140">
                  <c:v>1063.11333408204</c:v>
                </c:pt>
                <c:pt idx="141">
                  <c:v>1069.9720189524282</c:v>
                </c:pt>
                <c:pt idx="142">
                  <c:v>1076.6958498865094</c:v>
                </c:pt>
                <c:pt idx="143">
                  <c:v>1083.286226139616</c:v>
                </c:pt>
                <c:pt idx="144">
                  <c:v>1089.7445036311262</c:v>
                </c:pt>
                <c:pt idx="145">
                  <c:v>1096.0719963494412</c:v>
                </c:pt>
                <c:pt idx="146">
                  <c:v>1102.2699776935788</c:v>
                </c:pt>
                <c:pt idx="147">
                  <c:v>1108.3396817546748</c:v>
                </c:pt>
                <c:pt idx="148">
                  <c:v>1114.2823045404768</c:v>
                </c:pt>
                <c:pt idx="149">
                  <c:v>1120.0990051457402</c:v>
                </c:pt>
                <c:pt idx="150">
                  <c:v>1125.7909068712615</c:v>
                </c:pt>
                <c:pt idx="151">
                  <c:v>1131.3590982941273</c:v>
                </c:pt>
                <c:pt idx="152">
                  <c:v>1136.8046342916116</c:v>
                </c:pt>
                <c:pt idx="153">
                  <c:v>1142.1285370210157</c:v>
                </c:pt>
                <c:pt idx="154">
                  <c:v>1147.33179685762</c:v>
                </c:pt>
                <c:pt idx="155">
                  <c:v>1152.4153732927984</c:v>
                </c:pt>
                <c:pt idx="156">
                  <c:v>1157.3801957942403</c:v>
                </c:pt>
                <c:pt idx="157">
                  <c:v>1162.227164630119</c:v>
                </c:pt>
                <c:pt idx="158">
                  <c:v>1166.9571516589592</c:v>
                </c:pt>
                <c:pt idx="159">
                  <c:v>1171.5710010868659</c:v>
                </c:pt>
                <c:pt idx="160">
                  <c:v>1176.0695301937014</c:v>
                </c:pt>
                <c:pt idx="161">
                  <c:v>1180.4535300297264</c:v>
                </c:pt>
                <c:pt idx="162">
                  <c:v>1184.723766084152</c:v>
                </c:pt>
                <c:pt idx="163">
                  <c:v>1188.8809789270008</c:v>
                </c:pt>
                <c:pt idx="164">
                  <c:v>1192.9258848256129</c:v>
                </c:pt>
                <c:pt idx="165">
                  <c:v>1196.859176337098</c:v>
                </c:pt>
                <c:pt idx="166">
                  <c:v>1200.681522877989</c:v>
                </c:pt>
                <c:pt idx="167">
                  <c:v>1204.3935712723287</c:v>
                </c:pt>
                <c:pt idx="168">
                  <c:v>1207.9959462793929</c:v>
                </c:pt>
                <c:pt idx="169">
                  <c:v>1211.4892511022372</c:v>
                </c:pt>
                <c:pt idx="170">
                  <c:v>1214.874067878251</c:v>
                </c:pt>
                <c:pt idx="171">
                  <c:v>1218.1509581528985</c:v>
                </c:pt>
                <c:pt idx="172">
                  <c:v>1221.3204633378393</c:v>
                </c:pt>
                <c:pt idx="173">
                  <c:v>1224.3831051546408</c:v>
                </c:pt>
                <c:pt idx="174">
                  <c:v>1227.3393860653252</c:v>
                </c:pt>
                <c:pt idx="175">
                  <c:v>1230.1897896910411</c:v>
                </c:pt>
                <c:pt idx="176">
                  <c:v>1232.9347812202029</c:v>
                </c:pt>
                <c:pt idx="177">
                  <c:v>1235.5748078075158</c:v>
                </c:pt>
                <c:pt idx="178">
                  <c:v>1238.110298965395</c:v>
                </c:pt>
                <c:pt idx="179">
                  <c:v>1240.5416669493904</c:v>
                </c:pt>
                <c:pt idx="180">
                  <c:v>1242.8693071393577</c:v>
                </c:pt>
                <c:pt idx="181">
                  <c:v>1245.0935984182622</c:v>
                </c:pt>
                <c:pt idx="182">
                  <c:v>1247.2149035506723</c:v>
                </c:pt>
                <c:pt idx="183">
                  <c:v>1249.2335695631889</c:v>
                </c:pt>
                <c:pt idx="184">
                  <c:v>1251.1499281292738</c:v>
                </c:pt>
                <c:pt idx="185">
                  <c:v>1252.964295961172</c:v>
                </c:pt>
                <c:pt idx="186">
                  <c:v>1254.6769752118755</c:v>
                </c:pt>
                <c:pt idx="187">
                  <c:v>1256.2882538903443</c:v>
                </c:pt>
                <c:pt idx="188">
                  <c:v>1257.7984062934572</c:v>
                </c:pt>
                <c:pt idx="189">
                  <c:v>1259.2076934584341</c:v>
                </c:pt>
                <c:pt idx="190">
                  <c:v>1260.5163636396896</c:v>
                </c:pt>
                <c:pt idx="191">
                  <c:v>1261.7246528142634</c:v>
                </c:pt>
                <c:pt idx="192">
                  <c:v>1262.83278522006</c:v>
                </c:pt>
                <c:pt idx="193">
                  <c:v>1263.8409739311187</c:v>
                </c:pt>
                <c:pt idx="194">
                  <c:v>1264.7494214739475</c:v>
                </c:pt>
                <c:pt idx="195">
                  <c:v>1265.5583204885788</c:v>
                </c:pt>
                <c:pt idx="196">
                  <c:v>1266.2678544373764</c:v>
                </c:pt>
                <c:pt idx="197">
                  <c:v>1266.8781983637223</c:v>
                </c:pt>
                <c:pt idx="198">
                  <c:v>1267.3895197015129</c:v>
                </c:pt>
                <c:pt idx="199">
                  <c:v>1267.8019791348931</c:v>
                </c:pt>
                <c:pt idx="200">
                  <c:v>1268.115731505909</c:v>
                </c:pt>
                <c:pt idx="201">
                  <c:v>1268.3309267658137</c:v>
                </c:pt>
                <c:pt idx="202">
                  <c:v>1268.4477109637482</c:v>
                </c:pt>
                <c:pt idx="203">
                  <c:v>1268.4662272645628</c:v>
                </c:pt>
                <c:pt idx="204">
                  <c:v>1268.3866169858175</c:v>
                </c:pt>
                <c:pt idx="205">
                  <c:v>1268.2090206426628</c:v>
                </c:pt>
                <c:pt idx="206">
                  <c:v>1267.9335789884663</c:v>
                </c:pt>
                <c:pt idx="207">
                  <c:v>1267.5604340388347</c:v>
                </c:pt>
                <c:pt idx="208">
                  <c:v>1267.0897300670858</c:v>
                </c:pt>
                <c:pt idx="209">
                  <c:v>1266.5216145602094</c:v>
                </c:pt>
                <c:pt idx="210">
                  <c:v>1265.8562391258442</c:v>
                </c:pt>
                <c:pt idx="211">
                  <c:v>1265.0937603426105</c:v>
                </c:pt>
                <c:pt idx="212">
                  <c:v>1264.2343405481402</c:v>
                </c:pt>
                <c:pt idx="213">
                  <c:v>1263.2781485611724</c:v>
                </c:pt>
                <c:pt idx="214">
                  <c:v>1262.2253603359882</c:v>
                </c:pt>
                <c:pt idx="215">
                  <c:v>1261.0761595491479</c:v>
                </c:pt>
                <c:pt idx="216">
                  <c:v>1259.8307381199156</c:v>
                </c:pt>
                <c:pt idx="217">
                  <c:v>1258.4892966668583</c:v>
                </c:pt>
                <c:pt idx="218">
                  <c:v>1257.0520449039143</c:v>
                </c:pt>
                <c:pt idx="219">
                  <c:v>1255.5192019797635</c:v>
                </c:pt>
                <c:pt idx="220">
                  <c:v>1253.8909967646246</c:v>
                </c:pt>
                <c:pt idx="221">
                  <c:v>1252.1676680887063</c:v>
                </c:pt>
                <c:pt idx="222">
                  <c:v>1250.3494649364982</c:v>
                </c:pt>
                <c:pt idx="223">
                  <c:v>1248.436646600936</c:v>
                </c:pt>
                <c:pt idx="224">
                  <c:v>1246.4294828012457</c:v>
                </c:pt>
                <c:pt idx="225">
                  <c:v>1244.3282537680125</c:v>
                </c:pt>
                <c:pt idx="226">
                  <c:v>1242.1332502987214</c:v>
                </c:pt>
                <c:pt idx="227">
                  <c:v>1239.8447737867316</c:v>
                </c:pt>
                <c:pt idx="228">
                  <c:v>1237.4631362263501</c:v>
                </c:pt>
                <c:pt idx="229">
                  <c:v>1234.9886601964026</c:v>
                </c:pt>
                <c:pt idx="230">
                  <c:v>1232.4216788244451</c:v>
                </c:pt>
                <c:pt idx="231">
                  <c:v>1229.7625357335221</c:v>
                </c:pt>
                <c:pt idx="232">
                  <c:v>1227.0115849731751</c:v>
                </c:pt>
                <c:pt idx="233">
                  <c:v>1224.1691909362087</c:v>
                </c:pt>
                <c:pt idx="234">
                  <c:v>1221.235728262559</c:v>
                </c:pt>
                <c:pt idx="235">
                  <c:v>1218.2115817314618</c:v>
                </c:pt>
                <c:pt idx="236">
                  <c:v>1215.0971461429858</c:v>
                </c:pt>
                <c:pt idx="237">
                  <c:v>1211.8928261898832</c:v>
                </c:pt>
                <c:pt idx="238">
                  <c:v>1208.599036320614</c:v>
                </c:pt>
                <c:pt idx="239">
                  <c:v>1205.2162005943092</c:v>
                </c:pt>
                <c:pt idx="240">
                  <c:v>1201.7447525283656</c:v>
                </c:pt>
                <c:pt idx="241">
                  <c:v>1198.1851349393016</c:v>
                </c:pt>
                <c:pt idx="242">
                  <c:v>1194.537799777441</c:v>
                </c:pt>
                <c:pt idx="243">
                  <c:v>1190.8032079559478</c:v>
                </c:pt>
                <c:pt idx="244">
                  <c:v>1186.9818291746899</c:v>
                </c:pt>
                <c:pt idx="245">
                  <c:v>1183.0741417393715</c:v>
                </c:pt>
                <c:pt idx="246">
                  <c:v>1179.0806323763418</c:v>
                </c:pt>
                <c:pt idx="247">
                  <c:v>1175.0017960434604</c:v>
                </c:pt>
                <c:pt idx="248">
                  <c:v>1170.8381357373721</c:v>
                </c:pt>
                <c:pt idx="249">
                  <c:v>1166.5901622975243</c:v>
                </c:pt>
                <c:pt idx="250">
                  <c:v>1162.2583942072388</c:v>
                </c:pt>
                <c:pt idx="251">
                  <c:v>1157.8433573921336</c:v>
                </c:pt>
                <c:pt idx="252">
                  <c:v>1153.3455850161752</c:v>
                </c:pt>
                <c:pt idx="253">
                  <c:v>1148.765617275626</c:v>
                </c:pt>
                <c:pt idx="254">
                  <c:v>1144.1040011911432</c:v>
                </c:pt>
                <c:pt idx="255">
                  <c:v>1139.3612903982685</c:v>
                </c:pt>
                <c:pt idx="256">
                  <c:v>1134.5380449365446</c:v>
                </c:pt>
                <c:pt idx="257">
                  <c:v>1129.6348310374797</c:v>
                </c:pt>
                <c:pt idx="258">
                  <c:v>1124.6522209115749</c:v>
                </c:pt>
                <c:pt idx="259">
                  <c:v>1119.5907925346203</c:v>
                </c:pt>
                <c:pt idx="260">
                  <c:v>1114.4511294334618</c:v>
                </c:pt>
                <c:pt idx="261">
                  <c:v>1109.2338204714274</c:v>
                </c:pt>
                <c:pt idx="262">
                  <c:v>1103.939459633601</c:v>
                </c:pt>
                <c:pt idx="263">
                  <c:v>1098.5686458121213</c:v>
                </c:pt>
                <c:pt idx="264">
                  <c:v>1093.1219825916812</c:v>
                </c:pt>
                <c:pt idx="265">
                  <c:v>1087.6000780353929</c:v>
                </c:pt>
                <c:pt idx="266">
                  <c:v>1082.0035444711821</c:v>
                </c:pt>
                <c:pt idx="267">
                  <c:v>1076.3329982788675</c:v>
                </c:pt>
                <c:pt idx="268">
                  <c:v>1070.5890596780764</c:v>
                </c:pt>
                <c:pt idx="269">
                  <c:v>1064.7723525171427</c:v>
                </c:pt>
                <c:pt idx="270">
                  <c:v>1058.8835040631282</c:v>
                </c:pt>
                <c:pt idx="271">
                  <c:v>1052.9231447931027</c:v>
                </c:pt>
                <c:pt idx="272">
                  <c:v>1046.8919081868153</c:v>
                </c:pt>
                <c:pt idx="273">
                  <c:v>1040.790430520881</c:v>
                </c:pt>
                <c:pt idx="274">
                  <c:v>1034.6193506646057</c:v>
                </c:pt>
                <c:pt idx="275">
                  <c:v>1028.3793098775652</c:v>
                </c:pt>
                <c:pt idx="276">
                  <c:v>1022.0709516090509</c:v>
                </c:pt>
                <c:pt idx="277">
                  <c:v>1015.6949212994889</c:v>
                </c:pt>
                <c:pt idx="278">
                  <c:v>1009.2518661839351</c:v>
                </c:pt>
                <c:pt idx="279">
                  <c:v>1002.7424350977453</c:v>
                </c:pt>
                <c:pt idx="280">
                  <c:v>996.16727828451269</c:v>
                </c:pt>
                <c:pt idx="281">
                  <c:v>989.52704720636245</c:v>
                </c:pt>
                <c:pt idx="282">
                  <c:v>982.82239435668873</c:v>
                </c:pt>
                <c:pt idx="283">
                  <c:v>976.05397307541273</c:v>
                </c:pt>
                <c:pt idx="284">
                  <c:v>969.22243736683924</c:v>
                </c:pt>
                <c:pt idx="285">
                  <c:v>962.32844172018258</c:v>
                </c:pt>
                <c:pt idx="286">
                  <c:v>955.3726409328292</c:v>
                </c:pt>
                <c:pt idx="287">
                  <c:v>948.35568993640061</c:v>
                </c:pt>
                <c:pt idx="288">
                  <c:v>941.27824362567537</c:v>
                </c:pt>
                <c:pt idx="289">
                  <c:v>934.14095669042479</c:v>
                </c:pt>
                <c:pt idx="290">
                  <c:v>926.94448345021351</c:v>
                </c:pt>
                <c:pt idx="291">
                  <c:v>919.68947769221199</c:v>
                </c:pt>
                <c:pt idx="292">
                  <c:v>912.37659251206389</c:v>
                </c:pt>
                <c:pt idx="293">
                  <c:v>905.00648015784736</c:v>
                </c:pt>
                <c:pt idx="294">
                  <c:v>897.57979187716535</c:v>
                </c:pt>
                <c:pt idx="295">
                  <c:v>890.09717776739774</c:v>
                </c:pt>
                <c:pt idx="296">
                  <c:v>882.55928662914221</c:v>
                </c:pt>
                <c:pt idx="297">
                  <c:v>874.96676582286909</c:v>
                </c:pt>
                <c:pt idx="298">
                  <c:v>867.32026112881124</c:v>
                </c:pt>
                <c:pt idx="299">
                  <c:v>859.6204166101063</c:v>
                </c:pt>
                <c:pt idx="300">
                  <c:v>851.86787447920631</c:v>
                </c:pt>
                <c:pt idx="301">
                  <c:v>844.06327496756501</c:v>
                </c:pt>
                <c:pt idx="302">
                  <c:v>836.20725619861219</c:v>
                </c:pt>
                <c:pt idx="303">
                  <c:v>828.30045406401871</c:v>
                </c:pt>
                <c:pt idx="304">
                  <c:v>820.34350210325556</c:v>
                </c:pt>
                <c:pt idx="305">
                  <c:v>812.33703138644466</c:v>
                </c:pt>
                <c:pt idx="306">
                  <c:v>804.28167040049948</c:v>
                </c:pt>
                <c:pt idx="307">
                  <c:v>796.17804493854749</c:v>
                </c:pt>
                <c:pt idx="308">
                  <c:v>788.02677799262722</c:v>
                </c:pt>
                <c:pt idx="309">
                  <c:v>779.82848964964728</c:v>
                </c:pt>
                <c:pt idx="310">
                  <c:v>771.5837969905939</c:v>
                </c:pt>
                <c:pt idx="311">
                  <c:v>763.29331399297121</c:v>
                </c:pt>
                <c:pt idx="312">
                  <c:v>754.95765143645508</c:v>
                </c:pt>
                <c:pt idx="313">
                  <c:v>746.57741681174093</c:v>
                </c:pt>
                <c:pt idx="314">
                  <c:v>738.15321423256239</c:v>
                </c:pt>
                <c:pt idx="315">
                  <c:v>729.68564435085591</c:v>
                </c:pt>
                <c:pt idx="316">
                  <c:v>721.17530427504585</c:v>
                </c:pt>
                <c:pt idx="317">
                  <c:v>712.62278749142092</c:v>
                </c:pt>
                <c:pt idx="318">
                  <c:v>704.02868378857238</c:v>
                </c:pt>
                <c:pt idx="319">
                  <c:v>695.39357918486269</c:v>
                </c:pt>
                <c:pt idx="320">
                  <c:v>686.71805585889103</c:v>
                </c:pt>
                <c:pt idx="321">
                  <c:v>678.00269208292207</c:v>
                </c:pt>
                <c:pt idx="322">
                  <c:v>669.24806215924059</c:v>
                </c:pt>
                <c:pt idx="323">
                  <c:v>660.45473635939675</c:v>
                </c:pt>
                <c:pt idx="324">
                  <c:v>651.62328086630168</c:v>
                </c:pt>
                <c:pt idx="325">
                  <c:v>642.75425771913581</c:v>
                </c:pt>
                <c:pt idx="326">
                  <c:v>633.84822476102784</c:v>
                </c:pt>
                <c:pt idx="327">
                  <c:v>624.90573558946392</c:v>
                </c:pt>
                <c:pt idx="328">
                  <c:v>615.92733950938418</c:v>
                </c:pt>
                <c:pt idx="329">
                  <c:v>606.91358148892368</c:v>
                </c:pt>
                <c:pt idx="330">
                  <c:v>597.86500211775387</c:v>
                </c:pt>
                <c:pt idx="331">
                  <c:v>588.78213756797959</c:v>
                </c:pt>
                <c:pt idx="332">
                  <c:v>579.66551955754687</c:v>
                </c:pt>
                <c:pt idx="333">
                  <c:v>570.51567531611568</c:v>
                </c:pt>
                <c:pt idx="334">
                  <c:v>561.33312755335135</c:v>
                </c:pt>
                <c:pt idx="335">
                  <c:v>552.11839442958797</c:v>
                </c:pt>
                <c:pt idx="336">
                  <c:v>542.87198952881681</c:v>
                </c:pt>
                <c:pt idx="337">
                  <c:v>533.59442183395277</c:v>
                </c:pt>
                <c:pt idx="338">
                  <c:v>524.28619570433091</c:v>
                </c:pt>
                <c:pt idx="339">
                  <c:v>514.94781085538534</c:v>
                </c:pt>
                <c:pt idx="340">
                  <c:v>505.57976234046356</c:v>
                </c:pt>
                <c:pt idx="341">
                  <c:v>496.18254053472685</c:v>
                </c:pt>
                <c:pt idx="342">
                  <c:v>486.75663112108992</c:v>
                </c:pt>
                <c:pt idx="343">
                  <c:v>477.30251507815149</c:v>
                </c:pt>
                <c:pt idx="344">
                  <c:v>467.82066867006796</c:v>
                </c:pt>
                <c:pt idx="345">
                  <c:v>458.31156343832231</c:v>
                </c:pt>
                <c:pt idx="346">
                  <c:v>448.7756661953407</c:v>
                </c:pt>
                <c:pt idx="347">
                  <c:v>439.2134390199094</c:v>
                </c:pt>
                <c:pt idx="348">
                  <c:v>429.62533925434462</c:v>
                </c:pt>
                <c:pt idx="349">
                  <c:v>420.01181950336871</c:v>
                </c:pt>
                <c:pt idx="350">
                  <c:v>410.37332763464536</c:v>
                </c:pt>
                <c:pt idx="351">
                  <c:v>400.71030678092825</c:v>
                </c:pt>
                <c:pt idx="352">
                  <c:v>391.02319534377659</c:v>
                </c:pt>
                <c:pt idx="353">
                  <c:v>381.31242699879232</c:v>
                </c:pt>
                <c:pt idx="354">
                  <c:v>371.57843070233338</c:v>
                </c:pt>
                <c:pt idx="355">
                  <c:v>361.82163069965884</c:v>
                </c:pt>
                <c:pt idx="356">
                  <c:v>352.04244653446119</c:v>
                </c:pt>
                <c:pt idx="357">
                  <c:v>342.24129305974208</c:v>
                </c:pt>
                <c:pt idx="358">
                  <c:v>332.41858044998838</c:v>
                </c:pt>
                <c:pt idx="359">
                  <c:v>322.57471421460559</c:v>
                </c:pt>
                <c:pt idx="360">
                  <c:v>312.71009521256661</c:v>
                </c:pt>
                <c:pt idx="361">
                  <c:v>302.82511966823398</c:v>
                </c:pt>
                <c:pt idx="362">
                  <c:v>292.92017918831471</c:v>
                </c:pt>
                <c:pt idx="363">
                  <c:v>282.9956607799071</c:v>
                </c:pt>
                <c:pt idx="364">
                  <c:v>273.05194686959982</c:v>
                </c:pt>
                <c:pt idx="365">
                  <c:v>263.08941532358369</c:v>
                </c:pt>
                <c:pt idx="366">
                  <c:v>253.10843946873814</c:v>
                </c:pt>
                <c:pt idx="367">
                  <c:v>243.10938811465346</c:v>
                </c:pt>
                <c:pt idx="368">
                  <c:v>233.09262557655245</c:v>
                </c:pt>
                <c:pt idx="369">
                  <c:v>223.05851169907419</c:v>
                </c:pt>
                <c:pt idx="370">
                  <c:v>213.00740188088406</c:v>
                </c:pt>
                <c:pt idx="371">
                  <c:v>202.93964710007472</c:v>
                </c:pt>
                <c:pt idx="372">
                  <c:v>192.85559394032333</c:v>
                </c:pt>
                <c:pt idx="373">
                  <c:v>182.75558461777101</c:v>
                </c:pt>
                <c:pt idx="374">
                  <c:v>172.6399570085911</c:v>
                </c:pt>
                <c:pt idx="375">
                  <c:v>162.50904467721389</c:v>
                </c:pt>
                <c:pt idx="376">
                  <c:v>152.36317690517544</c:v>
                </c:pt>
                <c:pt idx="377">
                  <c:v>142.2026787205595</c:v>
                </c:pt>
                <c:pt idx="378">
                  <c:v>132.02787092800196</c:v>
                </c:pt>
                <c:pt idx="379">
                  <c:v>121.83907013922753</c:v>
                </c:pt>
                <c:pt idx="380">
                  <c:v>111.63658880408991</c:v>
                </c:pt>
                <c:pt idx="381">
                  <c:v>101.42073524208654</c:v>
                </c:pt>
                <c:pt idx="382">
                  <c:v>91.191813674320144</c:v>
                </c:pt>
                <c:pt idx="383">
                  <c:v>80.950124255879928</c:v>
                </c:pt>
                <c:pt idx="384">
                  <c:v>70.695963108615686</c:v>
                </c:pt>
                <c:pt idx="385">
                  <c:v>60.429622354279118</c:v>
                </c:pt>
                <c:pt idx="386">
                  <c:v>50.15139014800701</c:v>
                </c:pt>
                <c:pt idx="387">
                  <c:v>39.861550712121719</c:v>
                </c:pt>
                <c:pt idx="388">
                  <c:v>29.56038437022503</c:v>
                </c:pt>
                <c:pt idx="389">
                  <c:v>19.24816758156209</c:v>
                </c:pt>
                <c:pt idx="390">
                  <c:v>8.9251729756327176</c:v>
                </c:pt>
                <c:pt idx="391">
                  <c:v>-1.4083306129718967</c:v>
                </c:pt>
                <c:pt idx="392">
                  <c:v>-1.4186693093715237</c:v>
                </c:pt>
                <c:pt idx="393">
                  <c:v>-1.4290080158833274</c:v>
                </c:pt>
                <c:pt idx="394">
                  <c:v>-1.4393467325070486</c:v>
                </c:pt>
                <c:pt idx="395">
                  <c:v>-1.4496854592424282</c:v>
                </c:pt>
                <c:pt idx="396">
                  <c:v>-1.4600241960892069</c:v>
                </c:pt>
                <c:pt idx="397">
                  <c:v>-1.4703629430471257</c:v>
                </c:pt>
                <c:pt idx="398">
                  <c:v>-1.4807017001159255</c:v>
                </c:pt>
                <c:pt idx="399">
                  <c:v>-1.4910404672953472</c:v>
                </c:pt>
                <c:pt idx="400">
                  <c:v>-1.5013792445851317</c:v>
                </c:pt>
                <c:pt idx="401">
                  <c:v>-1.5117180319850199</c:v>
                </c:pt>
                <c:pt idx="402">
                  <c:v>-1.5220568294947525</c:v>
                </c:pt>
                <c:pt idx="403">
                  <c:v>-1.5323956371140706</c:v>
                </c:pt>
                <c:pt idx="404">
                  <c:v>-1.5427344548427151</c:v>
                </c:pt>
                <c:pt idx="405">
                  <c:v>-1.5530732826804268</c:v>
                </c:pt>
                <c:pt idx="406">
                  <c:v>-1.5634121206269467</c:v>
                </c:pt>
                <c:pt idx="407">
                  <c:v>-1.5737509686820157</c:v>
                </c:pt>
                <c:pt idx="408">
                  <c:v>-1.5840898268453747</c:v>
                </c:pt>
                <c:pt idx="409">
                  <c:v>-1.5944286951167648</c:v>
                </c:pt>
                <c:pt idx="410">
                  <c:v>-1.6047675734959266</c:v>
                </c:pt>
                <c:pt idx="411">
                  <c:v>-1.6151064619826012</c:v>
                </c:pt>
                <c:pt idx="412">
                  <c:v>-1.6254453605765298</c:v>
                </c:pt>
                <c:pt idx="413">
                  <c:v>-1.6357842692774529</c:v>
                </c:pt>
                <c:pt idx="414">
                  <c:v>-1.6461231880851117</c:v>
                </c:pt>
                <c:pt idx="415">
                  <c:v>-1.6564621169992471</c:v>
                </c:pt>
                <c:pt idx="416">
                  <c:v>-1.6668010560195998</c:v>
                </c:pt>
                <c:pt idx="417">
                  <c:v>-1.6771400051459111</c:v>
                </c:pt>
                <c:pt idx="418">
                  <c:v>-1.687478964377922</c:v>
                </c:pt>
                <c:pt idx="419">
                  <c:v>-1.6978179337153732</c:v>
                </c:pt>
                <c:pt idx="420">
                  <c:v>-1.7081569131580057</c:v>
                </c:pt>
                <c:pt idx="421">
                  <c:v>-1.7184959027055606</c:v>
                </c:pt>
                <c:pt idx="422">
                  <c:v>-1.7288349023577787</c:v>
                </c:pt>
                <c:pt idx="423">
                  <c:v>-1.7391739121144012</c:v>
                </c:pt>
                <c:pt idx="424">
                  <c:v>-1.749512931975169</c:v>
                </c:pt>
                <c:pt idx="425">
                  <c:v>-1.759851961939823</c:v>
                </c:pt>
                <c:pt idx="426">
                  <c:v>-1.7701910020081042</c:v>
                </c:pt>
                <c:pt idx="427">
                  <c:v>-1.7805300521797536</c:v>
                </c:pt>
                <c:pt idx="428">
                  <c:v>-1.7908691124545122</c:v>
                </c:pt>
                <c:pt idx="429">
                  <c:v>-1.8012081828321209</c:v>
                </c:pt>
                <c:pt idx="430">
                  <c:v>-1.8115472633123209</c:v>
                </c:pt>
                <c:pt idx="431">
                  <c:v>-1.8218863538948531</c:v>
                </c:pt>
                <c:pt idx="432">
                  <c:v>-1.8322254545794585</c:v>
                </c:pt>
                <c:pt idx="433">
                  <c:v>-1.8425645653658782</c:v>
                </c:pt>
                <c:pt idx="434">
                  <c:v>-1.852903686253853</c:v>
                </c:pt>
                <c:pt idx="435">
                  <c:v>-1.8632428172431241</c:v>
                </c:pt>
                <c:pt idx="436">
                  <c:v>-1.8735819583334326</c:v>
                </c:pt>
                <c:pt idx="437">
                  <c:v>-1.8839211095245192</c:v>
                </c:pt>
                <c:pt idx="438">
                  <c:v>-1.8942602708161254</c:v>
                </c:pt>
                <c:pt idx="439">
                  <c:v>-1.9045994422079917</c:v>
                </c:pt>
                <c:pt idx="440">
                  <c:v>-1.9149386236998596</c:v>
                </c:pt>
                <c:pt idx="441">
                  <c:v>-1.9252778152914698</c:v>
                </c:pt>
                <c:pt idx="442">
                  <c:v>-1.9356170169825635</c:v>
                </c:pt>
                <c:pt idx="443">
                  <c:v>-1.9459562287728818</c:v>
                </c:pt>
                <c:pt idx="444">
                  <c:v>-1.9562954506621657</c:v>
                </c:pt>
                <c:pt idx="445">
                  <c:v>-1.9666346826501564</c:v>
                </c:pt>
                <c:pt idx="446">
                  <c:v>-1.9769739247365947</c:v>
                </c:pt>
                <c:pt idx="447">
                  <c:v>-1.9873131769212218</c:v>
                </c:pt>
                <c:pt idx="448">
                  <c:v>-1.9976524392037787</c:v>
                </c:pt>
                <c:pt idx="449">
                  <c:v>-2.0079917115840065</c:v>
                </c:pt>
                <c:pt idx="450">
                  <c:v>-2.0183309940616465</c:v>
                </c:pt>
                <c:pt idx="451">
                  <c:v>-2.0286702866364394</c:v>
                </c:pt>
                <c:pt idx="452">
                  <c:v>-2.0390095893081264</c:v>
                </c:pt>
                <c:pt idx="453">
                  <c:v>-2.0493489020764488</c:v>
                </c:pt>
                <c:pt idx="454">
                  <c:v>-2.0596882249411474</c:v>
                </c:pt>
                <c:pt idx="455">
                  <c:v>-2.0700275579019634</c:v>
                </c:pt>
                <c:pt idx="456">
                  <c:v>-2.0803669009586381</c:v>
                </c:pt>
                <c:pt idx="457">
                  <c:v>-2.0907062541109123</c:v>
                </c:pt>
                <c:pt idx="458">
                  <c:v>-2.101045617358527</c:v>
                </c:pt>
                <c:pt idx="459">
                  <c:v>-2.1113849907012239</c:v>
                </c:pt>
                <c:pt idx="460">
                  <c:v>-2.1217243741387435</c:v>
                </c:pt>
                <c:pt idx="461">
                  <c:v>-2.1320637676708269</c:v>
                </c:pt>
                <c:pt idx="462">
                  <c:v>-2.1424031712972158</c:v>
                </c:pt>
                <c:pt idx="463">
                  <c:v>-2.1527425850176507</c:v>
                </c:pt>
                <c:pt idx="464">
                  <c:v>-2.1630820088318732</c:v>
                </c:pt>
                <c:pt idx="465">
                  <c:v>-2.1734214427396243</c:v>
                </c:pt>
                <c:pt idx="466">
                  <c:v>-2.1837608867406448</c:v>
                </c:pt>
                <c:pt idx="467">
                  <c:v>-2.1941003408346762</c:v>
                </c:pt>
                <c:pt idx="468">
                  <c:v>-2.2044398050214595</c:v>
                </c:pt>
                <c:pt idx="469">
                  <c:v>-2.2147792793007359</c:v>
                </c:pt>
                <c:pt idx="470">
                  <c:v>-2.2251187636722465</c:v>
                </c:pt>
                <c:pt idx="471">
                  <c:v>-2.2354582581357327</c:v>
                </c:pt>
                <c:pt idx="472">
                  <c:v>-2.2457977626909353</c:v>
                </c:pt>
                <c:pt idx="473">
                  <c:v>-2.2561372773375958</c:v>
                </c:pt>
                <c:pt idx="474">
                  <c:v>-2.2664768020754549</c:v>
                </c:pt>
                <c:pt idx="475">
                  <c:v>-2.276816336904254</c:v>
                </c:pt>
                <c:pt idx="476">
                  <c:v>-2.2871558818237343</c:v>
                </c:pt>
                <c:pt idx="477">
                  <c:v>-2.2974954368336369</c:v>
                </c:pt>
                <c:pt idx="478">
                  <c:v>-2.3078350019337033</c:v>
                </c:pt>
                <c:pt idx="479">
                  <c:v>-2.3181745771236741</c:v>
                </c:pt>
                <c:pt idx="480">
                  <c:v>-2.328514162403291</c:v>
                </c:pt>
                <c:pt idx="481">
                  <c:v>-2.338853757772295</c:v>
                </c:pt>
                <c:pt idx="482">
                  <c:v>-2.3491933632304272</c:v>
                </c:pt>
                <c:pt idx="483">
                  <c:v>-2.3595329787774291</c:v>
                </c:pt>
                <c:pt idx="484">
                  <c:v>-2.3698726044130414</c:v>
                </c:pt>
                <c:pt idx="485">
                  <c:v>-2.3802122401370056</c:v>
                </c:pt>
                <c:pt idx="486">
                  <c:v>-2.3905518859490629</c:v>
                </c:pt>
                <c:pt idx="487">
                  <c:v>-2.4008915418489547</c:v>
                </c:pt>
                <c:pt idx="488">
                  <c:v>-2.4112312078364218</c:v>
                </c:pt>
                <c:pt idx="489">
                  <c:v>-2.4215708839112056</c:v>
                </c:pt>
                <c:pt idx="490">
                  <c:v>-2.4319105700730472</c:v>
                </c:pt>
                <c:pt idx="491">
                  <c:v>-2.4422502663216883</c:v>
                </c:pt>
                <c:pt idx="492">
                  <c:v>-2.4525899726568694</c:v>
                </c:pt>
                <c:pt idx="493">
                  <c:v>-2.4629296890783321</c:v>
                </c:pt>
                <c:pt idx="494">
                  <c:v>-2.4732694155858179</c:v>
                </c:pt>
                <c:pt idx="495">
                  <c:v>-2.483609152179068</c:v>
                </c:pt>
                <c:pt idx="496">
                  <c:v>-2.4939488988578233</c:v>
                </c:pt>
                <c:pt idx="497">
                  <c:v>-2.5042886556218251</c:v>
                </c:pt>
                <c:pt idx="498">
                  <c:v>-2.5146284224708149</c:v>
                </c:pt>
                <c:pt idx="499">
                  <c:v>-2.5249681994045337</c:v>
                </c:pt>
                <c:pt idx="500">
                  <c:v>-2.5353079864227226</c:v>
                </c:pt>
                <c:pt idx="501">
                  <c:v>-2.5456477835251232</c:v>
                </c:pt>
                <c:pt idx="502">
                  <c:v>-2.5559875907114766</c:v>
                </c:pt>
                <c:pt idx="503">
                  <c:v>-2.5663274079815244</c:v>
                </c:pt>
                <c:pt idx="504">
                  <c:v>-2.5766672353350071</c:v>
                </c:pt>
                <c:pt idx="505">
                  <c:v>-2.5870070727716667</c:v>
                </c:pt>
                <c:pt idx="506">
                  <c:v>-2.5973469202912445</c:v>
                </c:pt>
                <c:pt idx="507">
                  <c:v>-2.6076867778934814</c:v>
                </c:pt>
                <c:pt idx="508">
                  <c:v>-2.6180266455781185</c:v>
                </c:pt>
                <c:pt idx="509">
                  <c:v>-2.6283665233448974</c:v>
                </c:pt>
                <c:pt idx="510">
                  <c:v>-2.6387064111935596</c:v>
                </c:pt>
                <c:pt idx="511">
                  <c:v>-2.6490463091238463</c:v>
                </c:pt>
                <c:pt idx="512">
                  <c:v>-2.6593862171354985</c:v>
                </c:pt>
                <c:pt idx="513">
                  <c:v>-2.6697261352282577</c:v>
                </c:pt>
                <c:pt idx="514">
                  <c:v>-2.6800660634018652</c:v>
                </c:pt>
                <c:pt idx="515">
                  <c:v>-2.6904060016560623</c:v>
                </c:pt>
                <c:pt idx="516">
                  <c:v>-2.7007459499905901</c:v>
                </c:pt>
                <c:pt idx="517">
                  <c:v>-2.7110859084051904</c:v>
                </c:pt>
                <c:pt idx="518">
                  <c:v>-2.721425876899604</c:v>
                </c:pt>
                <c:pt idx="519">
                  <c:v>-2.7317658554735726</c:v>
                </c:pt>
                <c:pt idx="520">
                  <c:v>-2.7421058441268378</c:v>
                </c:pt>
                <c:pt idx="521">
                  <c:v>-2.7524458428591401</c:v>
                </c:pt>
                <c:pt idx="522">
                  <c:v>-2.7627858516702215</c:v>
                </c:pt>
                <c:pt idx="523">
                  <c:v>-2.7731258705598232</c:v>
                </c:pt>
                <c:pt idx="524">
                  <c:v>-2.7834658995276862</c:v>
                </c:pt>
                <c:pt idx="525">
                  <c:v>-2.7938059385735521</c:v>
                </c:pt>
                <c:pt idx="526">
                  <c:v>-2.8041459876971624</c:v>
                </c:pt>
                <c:pt idx="527">
                  <c:v>-2.8144860468982582</c:v>
                </c:pt>
                <c:pt idx="528">
                  <c:v>-2.8248261161765811</c:v>
                </c:pt>
                <c:pt idx="529">
                  <c:v>-2.8351661955318725</c:v>
                </c:pt>
                <c:pt idx="530">
                  <c:v>-2.8455062849638737</c:v>
                </c:pt>
                <c:pt idx="531">
                  <c:v>-2.8558463844723256</c:v>
                </c:pt>
                <c:pt idx="532">
                  <c:v>-2.8661864940569703</c:v>
                </c:pt>
                <c:pt idx="533">
                  <c:v>-2.8765266137175485</c:v>
                </c:pt>
                <c:pt idx="534">
                  <c:v>-2.886866743453802</c:v>
                </c:pt>
                <c:pt idx="535">
                  <c:v>-2.897206883265472</c:v>
                </c:pt>
                <c:pt idx="536">
                  <c:v>-2.9075470331523001</c:v>
                </c:pt>
                <c:pt idx="537">
                  <c:v>-2.9178871931140278</c:v>
                </c:pt>
                <c:pt idx="538">
                  <c:v>-2.9282273631503961</c:v>
                </c:pt>
                <c:pt idx="539">
                  <c:v>-2.9385675432611467</c:v>
                </c:pt>
                <c:pt idx="540">
                  <c:v>-2.9489077334460205</c:v>
                </c:pt>
                <c:pt idx="541">
                  <c:v>-2.9592479337047592</c:v>
                </c:pt>
                <c:pt idx="542">
                  <c:v>-2.9695881440371044</c:v>
                </c:pt>
                <c:pt idx="543">
                  <c:v>-2.9799283644427974</c:v>
                </c:pt>
                <c:pt idx="544">
                  <c:v>-2.9902685949215795</c:v>
                </c:pt>
                <c:pt idx="545">
                  <c:v>-3.0006088354731926</c:v>
                </c:pt>
                <c:pt idx="546">
                  <c:v>-3.0109490860973773</c:v>
                </c:pt>
                <c:pt idx="547">
                  <c:v>-3.0212893467938757</c:v>
                </c:pt>
                <c:pt idx="548">
                  <c:v>-3.0316296175624289</c:v>
                </c:pt>
                <c:pt idx="549">
                  <c:v>-3.0419698984027788</c:v>
                </c:pt>
                <c:pt idx="550">
                  <c:v>-3.052310189314666</c:v>
                </c:pt>
                <c:pt idx="551">
                  <c:v>-3.0626504902978327</c:v>
                </c:pt>
                <c:pt idx="552">
                  <c:v>-3.0729908013520202</c:v>
                </c:pt>
                <c:pt idx="553">
                  <c:v>-3.0833311224769697</c:v>
                </c:pt>
                <c:pt idx="554">
                  <c:v>-3.0936714536724228</c:v>
                </c:pt>
                <c:pt idx="555">
                  <c:v>-3.104011794938121</c:v>
                </c:pt>
                <c:pt idx="556">
                  <c:v>-3.1143521462738053</c:v>
                </c:pt>
                <c:pt idx="557">
                  <c:v>-3.1246925076792178</c:v>
                </c:pt>
                <c:pt idx="558">
                  <c:v>-3.1350328791540996</c:v>
                </c:pt>
                <c:pt idx="559">
                  <c:v>-3.1453732606981926</c:v>
                </c:pt>
                <c:pt idx="560">
                  <c:v>-3.1557136523112379</c:v>
                </c:pt>
                <c:pt idx="561">
                  <c:v>-3.1660540539929771</c:v>
                </c:pt>
                <c:pt idx="562">
                  <c:v>-3.1763944657431513</c:v>
                </c:pt>
                <c:pt idx="563">
                  <c:v>-3.1867348875615025</c:v>
                </c:pt>
                <c:pt idx="564">
                  <c:v>-3.1970753194477721</c:v>
                </c:pt>
                <c:pt idx="565">
                  <c:v>-3.2074157614017014</c:v>
                </c:pt>
                <c:pt idx="566">
                  <c:v>-3.2177562134230318</c:v>
                </c:pt>
                <c:pt idx="567">
                  <c:v>-3.2280966755115053</c:v>
                </c:pt>
                <c:pt idx="568">
                  <c:v>-3.238437147666863</c:v>
                </c:pt>
                <c:pt idx="569">
                  <c:v>-3.2487776298888464</c:v>
                </c:pt>
                <c:pt idx="570">
                  <c:v>-3.2591181221771972</c:v>
                </c:pt>
                <c:pt idx="571">
                  <c:v>-3.2694586245316568</c:v>
                </c:pt>
                <c:pt idx="572">
                  <c:v>-3.2797991369519668</c:v>
                </c:pt>
                <c:pt idx="573">
                  <c:v>-3.2901396594378687</c:v>
                </c:pt>
                <c:pt idx="574">
                  <c:v>-3.300480191989104</c:v>
                </c:pt>
                <c:pt idx="575">
                  <c:v>-3.3108207346054139</c:v>
                </c:pt>
                <c:pt idx="576">
                  <c:v>-3.3211612872865404</c:v>
                </c:pt>
                <c:pt idx="577">
                  <c:v>-3.3315018500322249</c:v>
                </c:pt>
                <c:pt idx="578">
                  <c:v>-3.341842422842209</c:v>
                </c:pt>
                <c:pt idx="579">
                  <c:v>-3.3521830057162343</c:v>
                </c:pt>
                <c:pt idx="580">
                  <c:v>-3.3625235986540418</c:v>
                </c:pt>
                <c:pt idx="581">
                  <c:v>-3.3728642016553736</c:v>
                </c:pt>
                <c:pt idx="582">
                  <c:v>-3.3832048147199711</c:v>
                </c:pt>
                <c:pt idx="583">
                  <c:v>-3.393545437847576</c:v>
                </c:pt>
                <c:pt idx="584">
                  <c:v>-3.4038860710379297</c:v>
                </c:pt>
                <c:pt idx="585">
                  <c:v>-3.4142267142907738</c:v>
                </c:pt>
                <c:pt idx="586">
                  <c:v>-3.4245673676058499</c:v>
                </c:pt>
                <c:pt idx="587">
                  <c:v>-3.4349080309828994</c:v>
                </c:pt>
                <c:pt idx="588">
                  <c:v>-3.4452487044216644</c:v>
                </c:pt>
                <c:pt idx="589">
                  <c:v>-3.455589387921886</c:v>
                </c:pt>
                <c:pt idx="590">
                  <c:v>-3.4659300814833061</c:v>
                </c:pt>
                <c:pt idx="591">
                  <c:v>-3.4762707851056658</c:v>
                </c:pt>
                <c:pt idx="592">
                  <c:v>-3.4866114987887071</c:v>
                </c:pt>
                <c:pt idx="593">
                  <c:v>-3.4969522225321716</c:v>
                </c:pt>
                <c:pt idx="594">
                  <c:v>-3.5072929563358008</c:v>
                </c:pt>
                <c:pt idx="595">
                  <c:v>-3.5176337001993363</c:v>
                </c:pt>
                <c:pt idx="596">
                  <c:v>-3.5279744541225195</c:v>
                </c:pt>
                <c:pt idx="597">
                  <c:v>-3.5383152181050921</c:v>
                </c:pt>
                <c:pt idx="598">
                  <c:v>-3.5486559921467959</c:v>
                </c:pt>
                <c:pt idx="599">
                  <c:v>-3.5589967762473722</c:v>
                </c:pt>
                <c:pt idx="600">
                  <c:v>-3.5693375704065629</c:v>
                </c:pt>
                <c:pt idx="601">
                  <c:v>-3.5796783746241094</c:v>
                </c:pt>
                <c:pt idx="602">
                  <c:v>-3.5900191888997539</c:v>
                </c:pt>
                <c:pt idx="603">
                  <c:v>-3.6003600132332374</c:v>
                </c:pt>
                <c:pt idx="604">
                  <c:v>-3.6107008476243019</c:v>
                </c:pt>
                <c:pt idx="605">
                  <c:v>-3.6210416920726889</c:v>
                </c:pt>
                <c:pt idx="606">
                  <c:v>-3.63138254657814</c:v>
                </c:pt>
                <c:pt idx="607">
                  <c:v>-3.6417234111403967</c:v>
                </c:pt>
                <c:pt idx="608">
                  <c:v>-3.6520642857592009</c:v>
                </c:pt>
                <c:pt idx="609">
                  <c:v>-3.6624051704342944</c:v>
                </c:pt>
                <c:pt idx="610">
                  <c:v>-3.6727460651654185</c:v>
                </c:pt>
                <c:pt idx="611">
                  <c:v>-3.6830869699523148</c:v>
                </c:pt>
                <c:pt idx="612">
                  <c:v>-3.6934278847947253</c:v>
                </c:pt>
                <c:pt idx="613">
                  <c:v>-3.7037688096923915</c:v>
                </c:pt>
                <c:pt idx="614">
                  <c:v>-3.7141097446450551</c:v>
                </c:pt>
                <c:pt idx="615">
                  <c:v>-3.7244506896524578</c:v>
                </c:pt>
                <c:pt idx="616">
                  <c:v>-3.7347916447143414</c:v>
                </c:pt>
                <c:pt idx="617">
                  <c:v>-3.7451326098304474</c:v>
                </c:pt>
                <c:pt idx="618">
                  <c:v>-3.7554735850005176</c:v>
                </c:pt>
                <c:pt idx="619">
                  <c:v>-3.7658145702242938</c:v>
                </c:pt>
                <c:pt idx="620">
                  <c:v>-3.7761555655015173</c:v>
                </c:pt>
                <c:pt idx="621">
                  <c:v>-3.7864965708319298</c:v>
                </c:pt>
                <c:pt idx="622">
                  <c:v>-3.7968375862152732</c:v>
                </c:pt>
                <c:pt idx="623">
                  <c:v>-3.8071786116512896</c:v>
                </c:pt>
                <c:pt idx="624">
                  <c:v>-3.8175196471397199</c:v>
                </c:pt>
                <c:pt idx="625">
                  <c:v>-3.8278606926803067</c:v>
                </c:pt>
                <c:pt idx="626">
                  <c:v>-3.838201748272791</c:v>
                </c:pt>
                <c:pt idx="627">
                  <c:v>-3.8485428139169149</c:v>
                </c:pt>
                <c:pt idx="628">
                  <c:v>-3.8588838896124198</c:v>
                </c:pt>
                <c:pt idx="629">
                  <c:v>-3.8692249753590477</c:v>
                </c:pt>
                <c:pt idx="630">
                  <c:v>-3.8795660711565403</c:v>
                </c:pt>
                <c:pt idx="631">
                  <c:v>-3.8899071770046394</c:v>
                </c:pt>
                <c:pt idx="632">
                  <c:v>-3.9002482929030866</c:v>
                </c:pt>
                <c:pt idx="633">
                  <c:v>-3.9105894188516235</c:v>
                </c:pt>
                <c:pt idx="634">
                  <c:v>-3.920930554849992</c:v>
                </c:pt>
                <c:pt idx="635">
                  <c:v>-3.9312717008979337</c:v>
                </c:pt>
                <c:pt idx="636">
                  <c:v>-3.9416128569951905</c:v>
                </c:pt>
                <c:pt idx="637">
                  <c:v>-3.9519540231415045</c:v>
                </c:pt>
                <c:pt idx="638">
                  <c:v>-3.9622951993366167</c:v>
                </c:pt>
                <c:pt idx="639">
                  <c:v>-3.9726363855802695</c:v>
                </c:pt>
                <c:pt idx="640">
                  <c:v>-3.9829775818722046</c:v>
                </c:pt>
                <c:pt idx="641">
                  <c:v>-3.9933187882121635</c:v>
                </c:pt>
                <c:pt idx="642">
                  <c:v>-4.0036600045998876</c:v>
                </c:pt>
                <c:pt idx="643">
                  <c:v>-4.0140012310351194</c:v>
                </c:pt>
                <c:pt idx="644">
                  <c:v>-4.0243424675176005</c:v>
                </c:pt>
                <c:pt idx="645">
                  <c:v>-4.0346837140470724</c:v>
                </c:pt>
                <c:pt idx="646">
                  <c:v>-4.0450249706232775</c:v>
                </c:pt>
                <c:pt idx="647">
                  <c:v>-4.0553662372459574</c:v>
                </c:pt>
                <c:pt idx="648">
                  <c:v>-4.0657075139148535</c:v>
                </c:pt>
                <c:pt idx="649">
                  <c:v>-4.0760488006297075</c:v>
                </c:pt>
                <c:pt idx="650">
                  <c:v>-4.0863900973902618</c:v>
                </c:pt>
                <c:pt idx="651">
                  <c:v>-4.0967314041962579</c:v>
                </c:pt>
                <c:pt idx="652">
                  <c:v>-4.1070727210474374</c:v>
                </c:pt>
                <c:pt idx="653">
                  <c:v>-4.1174140479435426</c:v>
                </c:pt>
                <c:pt idx="654">
                  <c:v>-4.1277553848843151</c:v>
                </c:pt>
                <c:pt idx="655">
                  <c:v>-4.1380967318694966</c:v>
                </c:pt>
                <c:pt idx="656">
                  <c:v>-4.1484380888988293</c:v>
                </c:pt>
                <c:pt idx="657">
                  <c:v>-4.1587794559720539</c:v>
                </c:pt>
                <c:pt idx="658">
                  <c:v>-4.1691208330889138</c:v>
                </c:pt>
                <c:pt idx="659">
                  <c:v>-4.1794622202491496</c:v>
                </c:pt>
                <c:pt idx="660">
                  <c:v>-4.1898036174525037</c:v>
                </c:pt>
                <c:pt idx="661">
                  <c:v>-4.2001450246987178</c:v>
                </c:pt>
                <c:pt idx="662">
                  <c:v>-4.2104864419875341</c:v>
                </c:pt>
                <c:pt idx="663">
                  <c:v>-4.2208278693186942</c:v>
                </c:pt>
                <c:pt idx="664">
                  <c:v>-4.2311693066919398</c:v>
                </c:pt>
                <c:pt idx="665">
                  <c:v>-4.2415107541070132</c:v>
                </c:pt>
                <c:pt idx="666">
                  <c:v>-4.2518522115636559</c:v>
                </c:pt>
                <c:pt idx="667">
                  <c:v>-4.2621936790616095</c:v>
                </c:pt>
                <c:pt idx="668">
                  <c:v>-4.2725351566006164</c:v>
                </c:pt>
                <c:pt idx="669">
                  <c:v>-4.2828766441804182</c:v>
                </c:pt>
                <c:pt idx="670">
                  <c:v>-4.2932181418007564</c:v>
                </c:pt>
                <c:pt idx="671">
                  <c:v>-4.3035596494613735</c:v>
                </c:pt>
                <c:pt idx="672">
                  <c:v>-4.3139011671620109</c:v>
                </c:pt>
                <c:pt idx="673">
                  <c:v>-4.3242426949024111</c:v>
                </c:pt>
                <c:pt idx="674">
                  <c:v>-4.3345842326823156</c:v>
                </c:pt>
                <c:pt idx="675">
                  <c:v>-4.3449257805014661</c:v>
                </c:pt>
                <c:pt idx="676">
                  <c:v>-4.3552673383596048</c:v>
                </c:pt>
                <c:pt idx="677">
                  <c:v>-4.3656089062564734</c:v>
                </c:pt>
                <c:pt idx="678">
                  <c:v>-4.3759504841918142</c:v>
                </c:pt>
                <c:pt idx="679">
                  <c:v>-4.3862920721653689</c:v>
                </c:pt>
                <c:pt idx="680">
                  <c:v>-4.3966336701768798</c:v>
                </c:pt>
                <c:pt idx="681">
                  <c:v>-4.4069752782260876</c:v>
                </c:pt>
                <c:pt idx="682">
                  <c:v>-4.4173168963127356</c:v>
                </c:pt>
                <c:pt idx="683">
                  <c:v>-4.4276585244365645</c:v>
                </c:pt>
                <c:pt idx="684">
                  <c:v>-4.4380001625973176</c:v>
                </c:pt>
                <c:pt idx="685">
                  <c:v>-4.4483418107947355</c:v>
                </c:pt>
                <c:pt idx="686">
                  <c:v>-4.4586834690285606</c:v>
                </c:pt>
                <c:pt idx="687">
                  <c:v>-4.4690251372985355</c:v>
                </c:pt>
                <c:pt idx="688">
                  <c:v>-4.4793668156044015</c:v>
                </c:pt>
                <c:pt idx="689">
                  <c:v>-4.4897085039459004</c:v>
                </c:pt>
                <c:pt idx="690">
                  <c:v>-4.5000502023227744</c:v>
                </c:pt>
                <c:pt idx="691">
                  <c:v>-4.5103919107347652</c:v>
                </c:pt>
                <c:pt idx="692">
                  <c:v>-4.5207336291816151</c:v>
                </c:pt>
                <c:pt idx="693">
                  <c:v>-4.5310753576630658</c:v>
                </c:pt>
                <c:pt idx="694">
                  <c:v>-4.5414170961788596</c:v>
                </c:pt>
                <c:pt idx="695">
                  <c:v>-4.551758844728738</c:v>
                </c:pt>
                <c:pt idx="696">
                  <c:v>-4.5621006033124436</c:v>
                </c:pt>
                <c:pt idx="697">
                  <c:v>-4.5724423719297178</c:v>
                </c:pt>
                <c:pt idx="698">
                  <c:v>-4.5827841505803031</c:v>
                </c:pt>
                <c:pt idx="699">
                  <c:v>-4.593125939263941</c:v>
                </c:pt>
                <c:pt idx="700">
                  <c:v>-4.6034677379803739</c:v>
                </c:pt>
                <c:pt idx="701">
                  <c:v>-4.6138095467293434</c:v>
                </c:pt>
                <c:pt idx="702">
                  <c:v>-4.6241513655105919</c:v>
                </c:pt>
                <c:pt idx="703">
                  <c:v>-4.634493194323861</c:v>
                </c:pt>
                <c:pt idx="704">
                  <c:v>-4.644835033168893</c:v>
                </c:pt>
                <c:pt idx="705">
                  <c:v>-4.6551768820454296</c:v>
                </c:pt>
                <c:pt idx="706">
                  <c:v>-4.6655187409532131</c:v>
                </c:pt>
                <c:pt idx="707">
                  <c:v>-4.675860609891985</c:v>
                </c:pt>
                <c:pt idx="708">
                  <c:v>-4.6862024888614879</c:v>
                </c:pt>
                <c:pt idx="709">
                  <c:v>-4.6965443778614633</c:v>
                </c:pt>
                <c:pt idx="710">
                  <c:v>-4.7068862768916535</c:v>
                </c:pt>
                <c:pt idx="711">
                  <c:v>-4.717228185951801</c:v>
                </c:pt>
                <c:pt idx="712">
                  <c:v>-4.7275701050416474</c:v>
                </c:pt>
                <c:pt idx="713">
                  <c:v>-4.7379120341609342</c:v>
                </c:pt>
                <c:pt idx="714">
                  <c:v>-4.7482539733094038</c:v>
                </c:pt>
                <c:pt idx="715">
                  <c:v>-4.7585959224867986</c:v>
                </c:pt>
                <c:pt idx="716">
                  <c:v>-4.7689378816928603</c:v>
                </c:pt>
                <c:pt idx="717">
                  <c:v>-4.7792798509273311</c:v>
                </c:pt>
                <c:pt idx="718">
                  <c:v>-4.7896218301899527</c:v>
                </c:pt>
                <c:pt idx="719">
                  <c:v>-4.7999638194804675</c:v>
                </c:pt>
                <c:pt idx="720">
                  <c:v>-4.8103058187986178</c:v>
                </c:pt>
                <c:pt idx="721">
                  <c:v>-4.8206478281441454</c:v>
                </c:pt>
                <c:pt idx="722">
                  <c:v>-4.8309898475167925</c:v>
                </c:pt>
                <c:pt idx="723">
                  <c:v>-4.8413318769163007</c:v>
                </c:pt>
                <c:pt idx="724">
                  <c:v>-4.8516739163424125</c:v>
                </c:pt>
                <c:pt idx="725">
                  <c:v>-4.8620159657948703</c:v>
                </c:pt>
                <c:pt idx="726">
                  <c:v>-4.8723580252734155</c:v>
                </c:pt>
                <c:pt idx="727">
                  <c:v>-4.8827000947777908</c:v>
                </c:pt>
                <c:pt idx="728">
                  <c:v>-4.8930421743077375</c:v>
                </c:pt>
                <c:pt idx="729">
                  <c:v>-4.9033842638629981</c:v>
                </c:pt>
                <c:pt idx="730">
                  <c:v>-4.9137263634433141</c:v>
                </c:pt>
                <c:pt idx="731">
                  <c:v>-4.924068473048429</c:v>
                </c:pt>
                <c:pt idx="732">
                  <c:v>-4.9344105926780841</c:v>
                </c:pt>
                <c:pt idx="733">
                  <c:v>-4.9447527223320211</c:v>
                </c:pt>
                <c:pt idx="734">
                  <c:v>-4.9550948620099824</c:v>
                </c:pt>
                <c:pt idx="735">
                  <c:v>-4.9654370117117104</c:v>
                </c:pt>
                <c:pt idx="736">
                  <c:v>-4.9757791714369466</c:v>
                </c:pt>
                <c:pt idx="737">
                  <c:v>-4.9861213411854335</c:v>
                </c:pt>
                <c:pt idx="738">
                  <c:v>-4.9964635209569135</c:v>
                </c:pt>
                <c:pt idx="739">
                  <c:v>-5.006805710751129</c:v>
                </c:pt>
                <c:pt idx="740">
                  <c:v>-5.0171479105678216</c:v>
                </c:pt>
                <c:pt idx="741">
                  <c:v>-5.0274901204067328</c:v>
                </c:pt>
                <c:pt idx="742">
                  <c:v>-5.037832340267606</c:v>
                </c:pt>
                <c:pt idx="743">
                  <c:v>-5.0481745701501826</c:v>
                </c:pt>
                <c:pt idx="744">
                  <c:v>-5.0585168100542051</c:v>
                </c:pt>
                <c:pt idx="745">
                  <c:v>-5.068859059979415</c:v>
                </c:pt>
                <c:pt idx="746">
                  <c:v>-5.0792013199255548</c:v>
                </c:pt>
                <c:pt idx="747">
                  <c:v>-5.0895435898923669</c:v>
                </c:pt>
                <c:pt idx="748">
                  <c:v>-5.0998858698795928</c:v>
                </c:pt>
                <c:pt idx="749">
                  <c:v>-5.1102281598869759</c:v>
                </c:pt>
                <c:pt idx="750">
                  <c:v>-5.1205704599142576</c:v>
                </c:pt>
                <c:pt idx="751">
                  <c:v>-5.1309127699611796</c:v>
                </c:pt>
                <c:pt idx="752">
                  <c:v>-5.1412550900274852</c:v>
                </c:pt>
                <c:pt idx="753">
                  <c:v>-5.1515974201129158</c:v>
                </c:pt>
                <c:pt idx="754">
                  <c:v>-5.161939760217213</c:v>
                </c:pt>
                <c:pt idx="755">
                  <c:v>-5.1722821103401202</c:v>
                </c:pt>
                <c:pt idx="756">
                  <c:v>-5.1826244704813789</c:v>
                </c:pt>
                <c:pt idx="757">
                  <c:v>-5.1929668406407314</c:v>
                </c:pt>
                <c:pt idx="758">
                  <c:v>-5.2033092208179204</c:v>
                </c:pt>
                <c:pt idx="759">
                  <c:v>-5.2136516110126871</c:v>
                </c:pt>
                <c:pt idx="760">
                  <c:v>-5.2239940112247742</c:v>
                </c:pt>
                <c:pt idx="761">
                  <c:v>-5.2343364214539241</c:v>
                </c:pt>
                <c:pt idx="762">
                  <c:v>-5.2446788416998791</c:v>
                </c:pt>
                <c:pt idx="763">
                  <c:v>-5.2550212719623817</c:v>
                </c:pt>
                <c:pt idx="764">
                  <c:v>-5.2653637122411734</c:v>
                </c:pt>
                <c:pt idx="765">
                  <c:v>-5.2757061625359967</c:v>
                </c:pt>
                <c:pt idx="766">
                  <c:v>-5.286048622846593</c:v>
                </c:pt>
                <c:pt idx="767">
                  <c:v>-5.2963910931727058</c:v>
                </c:pt>
                <c:pt idx="768">
                  <c:v>-5.3067335735140766</c:v>
                </c:pt>
                <c:pt idx="769">
                  <c:v>-5.3170760638704477</c:v>
                </c:pt>
                <c:pt idx="770">
                  <c:v>-5.3274185642415617</c:v>
                </c:pt>
                <c:pt idx="771">
                  <c:v>-5.3377610746271609</c:v>
                </c:pt>
                <c:pt idx="772">
                  <c:v>-5.3481035950269868</c:v>
                </c:pt>
                <c:pt idx="773">
                  <c:v>-5.3584461254407829</c:v>
                </c:pt>
                <c:pt idx="774">
                  <c:v>-5.3687886658682906</c:v>
                </c:pt>
                <c:pt idx="775">
                  <c:v>-5.3791312163092524</c:v>
                </c:pt>
                <c:pt idx="776">
                  <c:v>-5.3894737767634098</c:v>
                </c:pt>
                <c:pt idx="777">
                  <c:v>-5.3998163472305061</c:v>
                </c:pt>
                <c:pt idx="778">
                  <c:v>-5.4101589277102828</c:v>
                </c:pt>
                <c:pt idx="779">
                  <c:v>-5.4205015182024825</c:v>
                </c:pt>
                <c:pt idx="780">
                  <c:v>-5.4308441187068475</c:v>
                </c:pt>
                <c:pt idx="781">
                  <c:v>-5.4411867292231202</c:v>
                </c:pt>
                <c:pt idx="782">
                  <c:v>-5.4515293497510431</c:v>
                </c:pt>
                <c:pt idx="783">
                  <c:v>-5.4618719802903577</c:v>
                </c:pt>
                <c:pt idx="784">
                  <c:v>-5.4722146208408065</c:v>
                </c:pt>
                <c:pt idx="785">
                  <c:v>-5.4825572714021327</c:v>
                </c:pt>
                <c:pt idx="786">
                  <c:v>-5.4928999319740779</c:v>
                </c:pt>
                <c:pt idx="787">
                  <c:v>-5.5032426025563845</c:v>
                </c:pt>
                <c:pt idx="788">
                  <c:v>-5.5135852831487941</c:v>
                </c:pt>
                <c:pt idx="789">
                  <c:v>-5.52392797375105</c:v>
                </c:pt>
                <c:pt idx="790">
                  <c:v>-5.5342706743628938</c:v>
                </c:pt>
                <c:pt idx="791">
                  <c:v>-5.5446133849840686</c:v>
                </c:pt>
                <c:pt idx="792">
                  <c:v>-5.5549561056143162</c:v>
                </c:pt>
                <c:pt idx="793">
                  <c:v>-5.5652988362533788</c:v>
                </c:pt>
                <c:pt idx="794">
                  <c:v>-5.575641576900999</c:v>
                </c:pt>
                <c:pt idx="795">
                  <c:v>-5.5859843275569192</c:v>
                </c:pt>
                <c:pt idx="796">
                  <c:v>-5.5963270882208818</c:v>
                </c:pt>
                <c:pt idx="797">
                  <c:v>-5.6066698588926283</c:v>
                </c:pt>
                <c:pt idx="798">
                  <c:v>-5.617012639571902</c:v>
                </c:pt>
                <c:pt idx="799">
                  <c:v>-5.6273554302584445</c:v>
                </c:pt>
                <c:pt idx="800">
                  <c:v>-5.6376982309519992</c:v>
                </c:pt>
                <c:pt idx="801">
                  <c:v>-5.6480410416523075</c:v>
                </c:pt>
                <c:pt idx="802">
                  <c:v>-5.6583838623591118</c:v>
                </c:pt>
                <c:pt idx="803">
                  <c:v>-5.6687266930721547</c:v>
                </c:pt>
                <c:pt idx="804">
                  <c:v>-5.6790695337911785</c:v>
                </c:pt>
                <c:pt idx="805">
                  <c:v>-5.6894123845159257</c:v>
                </c:pt>
                <c:pt idx="806">
                  <c:v>-5.6997552452461386</c:v>
                </c:pt>
                <c:pt idx="807">
                  <c:v>-5.7100981159815598</c:v>
                </c:pt>
                <c:pt idx="808">
                  <c:v>-5.7204409967219316</c:v>
                </c:pt>
                <c:pt idx="809">
                  <c:v>-5.7307838874669965</c:v>
                </c:pt>
                <c:pt idx="810">
                  <c:v>-5.7411267882164969</c:v>
                </c:pt>
                <c:pt idx="811">
                  <c:v>-5.7514696989701743</c:v>
                </c:pt>
                <c:pt idx="812">
                  <c:v>-5.7618126197277721</c:v>
                </c:pt>
                <c:pt idx="813">
                  <c:v>-5.7721555504890318</c:v>
                </c:pt>
                <c:pt idx="814">
                  <c:v>-5.7824984912536967</c:v>
                </c:pt>
                <c:pt idx="815">
                  <c:v>-5.7928414420215084</c:v>
                </c:pt>
                <c:pt idx="816">
                  <c:v>-5.8031844027922102</c:v>
                </c:pt>
                <c:pt idx="817">
                  <c:v>-5.8135273735655435</c:v>
                </c:pt>
                <c:pt idx="818">
                  <c:v>-5.8238703543412518</c:v>
                </c:pt>
                <c:pt idx="819">
                  <c:v>-5.8342133451190765</c:v>
                </c:pt>
                <c:pt idx="820">
                  <c:v>-5.8445563458987611</c:v>
                </c:pt>
                <c:pt idx="821">
                  <c:v>-5.8548993566800469</c:v>
                </c:pt>
                <c:pt idx="822">
                  <c:v>-5.8652423774626774</c:v>
                </c:pt>
                <c:pt idx="823">
                  <c:v>-5.8755854082463941</c:v>
                </c:pt>
                <c:pt idx="824">
                  <c:v>-5.8859284490309403</c:v>
                </c:pt>
                <c:pt idx="825">
                  <c:v>-5.8962714998160575</c:v>
                </c:pt>
                <c:pt idx="826">
                  <c:v>-5.9066145606014882</c:v>
                </c:pt>
                <c:pt idx="827">
                  <c:v>-5.9169576313869756</c:v>
                </c:pt>
                <c:pt idx="828">
                  <c:v>-5.9273007121722614</c:v>
                </c:pt>
                <c:pt idx="829">
                  <c:v>-5.9376438029570888</c:v>
                </c:pt>
                <c:pt idx="830">
                  <c:v>-5.9479869037412003</c:v>
                </c:pt>
                <c:pt idx="831">
                  <c:v>-5.9583300145243374</c:v>
                </c:pt>
                <c:pt idx="832">
                  <c:v>-5.9686731353062434</c:v>
                </c:pt>
                <c:pt idx="833">
                  <c:v>-5.9790162660866608</c:v>
                </c:pt>
                <c:pt idx="834">
                  <c:v>-5.9893594068653311</c:v>
                </c:pt>
                <c:pt idx="835">
                  <c:v>-5.9997025576419976</c:v>
                </c:pt>
                <c:pt idx="836">
                  <c:v>-6.0100457184164027</c:v>
                </c:pt>
                <c:pt idx="837">
                  <c:v>-6.0203888891882889</c:v>
                </c:pt>
                <c:pt idx="838">
                  <c:v>-6.0307320699573985</c:v>
                </c:pt>
                <c:pt idx="839">
                  <c:v>-6.0410752607234741</c:v>
                </c:pt>
                <c:pt idx="840">
                  <c:v>-6.0514184614862581</c:v>
                </c:pt>
                <c:pt idx="841">
                  <c:v>-6.0617616722454928</c:v>
                </c:pt>
                <c:pt idx="842">
                  <c:v>-6.0721048930009207</c:v>
                </c:pt>
                <c:pt idx="843">
                  <c:v>-6.0824481237522852</c:v>
                </c:pt>
                <c:pt idx="844">
                  <c:v>-6.0927913644993277</c:v>
                </c:pt>
                <c:pt idx="845">
                  <c:v>-6.1031346152417916</c:v>
                </c:pt>
                <c:pt idx="846">
                  <c:v>-6.1134778759794184</c:v>
                </c:pt>
                <c:pt idx="847">
                  <c:v>-6.1238211467119514</c:v>
                </c:pt>
                <c:pt idx="848">
                  <c:v>-6.1341644274391331</c:v>
                </c:pt>
                <c:pt idx="849">
                  <c:v>-6.144507718160706</c:v>
                </c:pt>
                <c:pt idx="850">
                  <c:v>-6.1548510188764123</c:v>
                </c:pt>
                <c:pt idx="851">
                  <c:v>-6.1651943295859946</c:v>
                </c:pt>
                <c:pt idx="852">
                  <c:v>-6.1755376502891961</c:v>
                </c:pt>
                <c:pt idx="853">
                  <c:v>-6.1858809809857584</c:v>
                </c:pt>
                <c:pt idx="854">
                  <c:v>-6.1962243216754249</c:v>
                </c:pt>
                <c:pt idx="855">
                  <c:v>-6.206567672357937</c:v>
                </c:pt>
                <c:pt idx="856">
                  <c:v>-6.2169110330330382</c:v>
                </c:pt>
                <c:pt idx="857">
                  <c:v>-6.2272544037004707</c:v>
                </c:pt>
                <c:pt idx="858">
                  <c:v>-6.237597784359977</c:v>
                </c:pt>
                <c:pt idx="859">
                  <c:v>-6.2479411750113005</c:v>
                </c:pt>
                <c:pt idx="860">
                  <c:v>-6.2582845756541827</c:v>
                </c:pt>
                <c:pt idx="861">
                  <c:v>-6.2686279862883669</c:v>
                </c:pt>
                <c:pt idx="862">
                  <c:v>-6.2789714069135947</c:v>
                </c:pt>
                <c:pt idx="863">
                  <c:v>-6.2893148375296093</c:v>
                </c:pt>
                <c:pt idx="864">
                  <c:v>-6.2996582781361541</c:v>
                </c:pt>
                <c:pt idx="865">
                  <c:v>-6.3100017287329706</c:v>
                </c:pt>
                <c:pt idx="866">
                  <c:v>-6.3203451893198013</c:v>
                </c:pt>
                <c:pt idx="867">
                  <c:v>-6.3306886598963894</c:v>
                </c:pt>
                <c:pt idx="868">
                  <c:v>-6.3410321404624774</c:v>
                </c:pt>
                <c:pt idx="869">
                  <c:v>-6.3513756310178078</c:v>
                </c:pt>
                <c:pt idx="870">
                  <c:v>-6.3617191315621229</c:v>
                </c:pt>
                <c:pt idx="871">
                  <c:v>-6.3720626420951652</c:v>
                </c:pt>
                <c:pt idx="872">
                  <c:v>-6.3824061626166779</c:v>
                </c:pt>
                <c:pt idx="873">
                  <c:v>-6.3927496931264036</c:v>
                </c:pt>
                <c:pt idx="874">
                  <c:v>-6.4030932336240847</c:v>
                </c:pt>
                <c:pt idx="875">
                  <c:v>-6.4134367841094635</c:v>
                </c:pt>
                <c:pt idx="876">
                  <c:v>-6.4237803445822834</c:v>
                </c:pt>
                <c:pt idx="877">
                  <c:v>-6.434123915042286</c:v>
                </c:pt>
                <c:pt idx="878">
                  <c:v>-6.4444674954892145</c:v>
                </c:pt>
                <c:pt idx="879">
                  <c:v>-6.4548110859228114</c:v>
                </c:pt>
                <c:pt idx="880">
                  <c:v>-6.46515468634282</c:v>
                </c:pt>
                <c:pt idx="881">
                  <c:v>-6.4754982967489818</c:v>
                </c:pt>
                <c:pt idx="882">
                  <c:v>-6.4858419171410402</c:v>
                </c:pt>
                <c:pt idx="883">
                  <c:v>-6.4961855475187384</c:v>
                </c:pt>
                <c:pt idx="884">
                  <c:v>-6.5065291878818181</c:v>
                </c:pt>
                <c:pt idx="885">
                  <c:v>-6.5168728382300225</c:v>
                </c:pt>
                <c:pt idx="886">
                  <c:v>-6.5272164985630932</c:v>
                </c:pt>
                <c:pt idx="887">
                  <c:v>-6.5375601688807743</c:v>
                </c:pt>
                <c:pt idx="888">
                  <c:v>-6.5479038491828074</c:v>
                </c:pt>
                <c:pt idx="889">
                  <c:v>-6.5582475394689359</c:v>
                </c:pt>
                <c:pt idx="890">
                  <c:v>-6.5685912397389021</c:v>
                </c:pt>
                <c:pt idx="891">
                  <c:v>-6.5789349499924485</c:v>
                </c:pt>
                <c:pt idx="892">
                  <c:v>-6.5892786702293185</c:v>
                </c:pt>
                <c:pt idx="893">
                  <c:v>-6.5996224004492543</c:v>
                </c:pt>
                <c:pt idx="894">
                  <c:v>-6.6099661406519985</c:v>
                </c:pt>
                <c:pt idx="895">
                  <c:v>-6.6203098908372935</c:v>
                </c:pt>
                <c:pt idx="896">
                  <c:v>-6.6306536510048826</c:v>
                </c:pt>
                <c:pt idx="897">
                  <c:v>-6.6409974211545082</c:v>
                </c:pt>
                <c:pt idx="898">
                  <c:v>-6.6513412012859128</c:v>
                </c:pt>
                <c:pt idx="899">
                  <c:v>-6.6616849913988396</c:v>
                </c:pt>
                <c:pt idx="900">
                  <c:v>-6.6720287914930312</c:v>
                </c:pt>
                <c:pt idx="901">
                  <c:v>-6.6823726015682299</c:v>
                </c:pt>
                <c:pt idx="902">
                  <c:v>-6.692716421624179</c:v>
                </c:pt>
                <c:pt idx="903">
                  <c:v>-6.703060251660621</c:v>
                </c:pt>
                <c:pt idx="904">
                  <c:v>-6.7134040916772983</c:v>
                </c:pt>
                <c:pt idx="905">
                  <c:v>-6.7237479416739543</c:v>
                </c:pt>
                <c:pt idx="906">
                  <c:v>-6.7340918016503313</c:v>
                </c:pt>
                <c:pt idx="907">
                  <c:v>-6.7444356716061717</c:v>
                </c:pt>
                <c:pt idx="908">
                  <c:v>-6.754779551541219</c:v>
                </c:pt>
                <c:pt idx="909">
                  <c:v>-6.7651234414552155</c:v>
                </c:pt>
                <c:pt idx="910">
                  <c:v>-6.7754673413479036</c:v>
                </c:pt>
                <c:pt idx="911">
                  <c:v>-6.7858112512190267</c:v>
                </c:pt>
                <c:pt idx="912">
                  <c:v>-6.7961551710683272</c:v>
                </c:pt>
                <c:pt idx="913">
                  <c:v>-6.8064991008955484</c:v>
                </c:pt>
                <c:pt idx="914">
                  <c:v>-6.8168430407004328</c:v>
                </c:pt>
                <c:pt idx="915">
                  <c:v>-6.8271869904827227</c:v>
                </c:pt>
                <c:pt idx="916">
                  <c:v>-6.8375309502421615</c:v>
                </c:pt>
                <c:pt idx="917">
                  <c:v>-6.8478749199784916</c:v>
                </c:pt>
                <c:pt idx="918">
                  <c:v>-6.8582188996914555</c:v>
                </c:pt>
                <c:pt idx="919">
                  <c:v>-6.8685628893807964</c:v>
                </c:pt>
                <c:pt idx="920">
                  <c:v>-6.8789068890462568</c:v>
                </c:pt>
                <c:pt idx="921">
                  <c:v>-6.88925089868758</c:v>
                </c:pt>
                <c:pt idx="922">
                  <c:v>-6.8995949183045084</c:v>
                </c:pt>
                <c:pt idx="923">
                  <c:v>-6.9099389478967845</c:v>
                </c:pt>
                <c:pt idx="924">
                  <c:v>-6.9202829874641516</c:v>
                </c:pt>
                <c:pt idx="925">
                  <c:v>-6.9306270370063521</c:v>
                </c:pt>
                <c:pt idx="926">
                  <c:v>-6.9409710965231293</c:v>
                </c:pt>
                <c:pt idx="927">
                  <c:v>-6.9513151660142256</c:v>
                </c:pt>
                <c:pt idx="928">
                  <c:v>-6.9616592454793844</c:v>
                </c:pt>
                <c:pt idx="929">
                  <c:v>-6.9720033349183481</c:v>
                </c:pt>
                <c:pt idx="930">
                  <c:v>-6.9823474343308591</c:v>
                </c:pt>
                <c:pt idx="931">
                  <c:v>-6.9926915437166608</c:v>
                </c:pt>
                <c:pt idx="932">
                  <c:v>-7.0030356630754964</c:v>
                </c:pt>
                <c:pt idx="933">
                  <c:v>-7.0133797924071075</c:v>
                </c:pt>
                <c:pt idx="934">
                  <c:v>-7.0237239317112383</c:v>
                </c:pt>
                <c:pt idx="935">
                  <c:v>-7.0340680809876304</c:v>
                </c:pt>
                <c:pt idx="936">
                  <c:v>-7.0444122402360279</c:v>
                </c:pt>
                <c:pt idx="937">
                  <c:v>-7.0547564094561723</c:v>
                </c:pt>
                <c:pt idx="938">
                  <c:v>-7.0651005886478071</c:v>
                </c:pt>
                <c:pt idx="939">
                  <c:v>-7.0754447778106755</c:v>
                </c:pt>
                <c:pt idx="940">
                  <c:v>-7.0857889769445199</c:v>
                </c:pt>
                <c:pt idx="941">
                  <c:v>-7.0961331860490837</c:v>
                </c:pt>
                <c:pt idx="942">
                  <c:v>-7.1064774051241093</c:v>
                </c:pt>
                <c:pt idx="943">
                  <c:v>-7.1168216341693391</c:v>
                </c:pt>
                <c:pt idx="944">
                  <c:v>-7.1271658731845164</c:v>
                </c:pt>
                <c:pt idx="945">
                  <c:v>-7.1375101221693846</c:v>
                </c:pt>
                <c:pt idx="946">
                  <c:v>-7.1478543811236861</c:v>
                </c:pt>
                <c:pt idx="947">
                  <c:v>-7.1581986500471642</c:v>
                </c:pt>
                <c:pt idx="948">
                  <c:v>-7.1685429289395612</c:v>
                </c:pt>
                <c:pt idx="949">
                  <c:v>-7.1788872178006198</c:v>
                </c:pt>
                <c:pt idx="950">
                  <c:v>-7.1892315166300831</c:v>
                </c:pt>
                <c:pt idx="951">
                  <c:v>-7.1995758254276945</c:v>
                </c:pt>
                <c:pt idx="952">
                  <c:v>-7.2099201441931964</c:v>
                </c:pt>
                <c:pt idx="953">
                  <c:v>-7.2202644729263321</c:v>
                </c:pt>
                <c:pt idx="954">
                  <c:v>-7.2306088116268441</c:v>
                </c:pt>
                <c:pt idx="955">
                  <c:v>-7.2409531602944757</c:v>
                </c:pt>
                <c:pt idx="956">
                  <c:v>-7.2512975189289692</c:v>
                </c:pt>
                <c:pt idx="957">
                  <c:v>-7.2616418875300681</c:v>
                </c:pt>
                <c:pt idx="958">
                  <c:v>-7.2719862660975156</c:v>
                </c:pt>
                <c:pt idx="959">
                  <c:v>-7.2823306546310542</c:v>
                </c:pt>
                <c:pt idx="960">
                  <c:v>-7.2926750531304263</c:v>
                </c:pt>
                <c:pt idx="961">
                  <c:v>-7.3030194615953761</c:v>
                </c:pt>
                <c:pt idx="962">
                  <c:v>-7.3133638800256451</c:v>
                </c:pt>
                <c:pt idx="963">
                  <c:v>-7.3237083084209775</c:v>
                </c:pt>
                <c:pt idx="964">
                  <c:v>-7.334052746781115</c:v>
                </c:pt>
                <c:pt idx="965">
                  <c:v>-7.3443971951058016</c:v>
                </c:pt>
                <c:pt idx="966">
                  <c:v>-7.3547416533947798</c:v>
                </c:pt>
                <c:pt idx="967">
                  <c:v>-7.365086121647793</c:v>
                </c:pt>
                <c:pt idx="968">
                  <c:v>-7.3754305998645835</c:v>
                </c:pt>
                <c:pt idx="969">
                  <c:v>-7.3857750880448947</c:v>
                </c:pt>
                <c:pt idx="970">
                  <c:v>-7.396119586188469</c:v>
                </c:pt>
                <c:pt idx="971">
                  <c:v>-7.4064640942950497</c:v>
                </c:pt>
                <c:pt idx="972">
                  <c:v>-7.4168086123643802</c:v>
                </c:pt>
                <c:pt idx="973">
                  <c:v>-7.4271531403962028</c:v>
                </c:pt>
                <c:pt idx="974">
                  <c:v>-7.4374976783902609</c:v>
                </c:pt>
                <c:pt idx="975">
                  <c:v>-7.4478422263462978</c:v>
                </c:pt>
                <c:pt idx="976">
                  <c:v>-7.4581867842640559</c:v>
                </c:pt>
                <c:pt idx="977">
                  <c:v>-7.4685313521432786</c:v>
                </c:pt>
                <c:pt idx="978">
                  <c:v>-7.4788759299837082</c:v>
                </c:pt>
                <c:pt idx="979">
                  <c:v>-7.4892205177850881</c:v>
                </c:pt>
                <c:pt idx="980">
                  <c:v>-7.4995651155471617</c:v>
                </c:pt>
                <c:pt idx="981">
                  <c:v>-7.5099097232696712</c:v>
                </c:pt>
                <c:pt idx="982">
                  <c:v>-7.5202543409523601</c:v>
                </c:pt>
                <c:pt idx="983">
                  <c:v>-7.5305989685949717</c:v>
                </c:pt>
                <c:pt idx="984">
                  <c:v>-7.5409436061972484</c:v>
                </c:pt>
                <c:pt idx="985">
                  <c:v>-7.5512882537589334</c:v>
                </c:pt>
                <c:pt idx="986">
                  <c:v>-7.5616329112797702</c:v>
                </c:pt>
                <c:pt idx="987">
                  <c:v>-7.5719775787595012</c:v>
                </c:pt>
                <c:pt idx="988">
                  <c:v>-7.5823222561978696</c:v>
                </c:pt>
                <c:pt idx="989">
                  <c:v>-7.5926669435946188</c:v>
                </c:pt>
                <c:pt idx="990">
                  <c:v>-7.6030116409494921</c:v>
                </c:pt>
                <c:pt idx="991">
                  <c:v>-7.613356348262232</c:v>
                </c:pt>
                <c:pt idx="992">
                  <c:v>-7.6237010655325808</c:v>
                </c:pt>
                <c:pt idx="993">
                  <c:v>-7.6340457927602827</c:v>
                </c:pt>
                <c:pt idx="994">
                  <c:v>-7.6443905299450803</c:v>
                </c:pt>
                <c:pt idx="995">
                  <c:v>-7.6547352770867167</c:v>
                </c:pt>
                <c:pt idx="996">
                  <c:v>-7.6650800341849354</c:v>
                </c:pt>
                <c:pt idx="997">
                  <c:v>-7.6754248012394788</c:v>
                </c:pt>
                <c:pt idx="998">
                  <c:v>-7.6857695782500901</c:v>
                </c:pt>
                <c:pt idx="999">
                  <c:v>-7.6961143652165127</c:v>
                </c:pt>
                <c:pt idx="1000">
                  <c:v>-7.706459162138489</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Aucun (2e ét. inerte)</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0.1</c:v>
                </c:pt>
                <c:pt idx="2">
                  <c:v>0.2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Cache>
            </c:numRef>
          </c:xVal>
          <c:yVal>
            <c:numRef>
              <c:f>Propu!$B$4:$X$4</c:f>
              <c:numCache>
                <c:formatCode>General</c:formatCode>
                <c:ptCount val="23"/>
                <c:pt idx="0">
                  <c:v>0</c:v>
                </c:pt>
                <c:pt idx="1">
                  <c:v>0.01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992"/>
</file>

<file path=xl/ctrlProps/ctrlProp12.xml><?xml version="1.0" encoding="utf-8"?>
<formControlPr xmlns="http://schemas.microsoft.com/office/spreadsheetml/2009/9/main" objectType="Spin" dx="15" fmlaLink="$C$12" inc="100" max="30000" noThreeD="1" page="10" val="3055"/>
</file>

<file path=xl/ctrlProps/ctrlProp13.xml><?xml version="1.0" encoding="utf-8"?>
<formControlPr xmlns="http://schemas.microsoft.com/office/spreadsheetml/2009/9/main" objectType="Spin" dx="15" fmlaLink="$C$12" inc="100" max="30000" noThreeD="1" page="10" val="3055"/>
</file>

<file path=xl/ctrlProps/ctrlProp14.xml><?xml version="1.0" encoding="utf-8"?>
<formControlPr xmlns="http://schemas.microsoft.com/office/spreadsheetml/2009/9/main" objectType="Spin" dx="15" fmlaLink="Stabilito!C12" inc="100" max="30000" noThreeD="1" page="10" val="3055"/>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3055"/>
</file>

<file path=xl/ctrlProps/ctrlProp2.xml><?xml version="1.0" encoding="utf-8"?>
<formControlPr xmlns="http://schemas.microsoft.com/office/spreadsheetml/2009/9/main" objectType="Spin" dx="15" fmlaLink="$C$12" inc="100" max="30000" noThreeD="1" page="10" val="3055"/>
</file>

<file path=xl/ctrlProps/ctrlProp20.xml><?xml version="1.0" encoding="utf-8"?>
<formControlPr xmlns="http://schemas.microsoft.com/office/spreadsheetml/2009/9/main" objectType="Spin" dx="15" fmlaLink="Stabilito!C12" inc="100" max="30000" noThreeD="1" page="10" val="3055"/>
</file>

<file path=xl/ctrlProps/ctrlProp3.xml><?xml version="1.0" encoding="utf-8"?>
<formControlPr xmlns="http://schemas.microsoft.com/office/spreadsheetml/2009/9/main" objectType="Spin" dx="15" fmlaLink="$C$13" inc="50" max="30000" noThreeD="1" page="10" val="546"/>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7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20"/>
</file>

<file path=xl/ctrlProps/ctrlProp8.xml><?xml version="1.0" encoding="utf-8"?>
<formControlPr xmlns="http://schemas.microsoft.com/office/spreadsheetml/2009/9/main" objectType="Spin" dx="15" fmlaLink="$C$31" inc="10" max="30000" noThreeD="1" page="10" val="107"/>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G37" sqref="G37"/>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570</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0</v>
      </c>
      <c r="N6" s="565"/>
      <c r="O6" s="550">
        <v>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0</v>
      </c>
      <c r="N7" s="565"/>
      <c r="O7" s="550">
        <v>0</v>
      </c>
      <c r="P7" s="550"/>
      <c r="Q7" s="29"/>
    </row>
    <row r="8" spans="1:20" ht="12.75" customHeight="1" thickTop="1" x14ac:dyDescent="0.2">
      <c r="A8" s="25"/>
      <c r="B8" s="138" t="str">
        <f>IF(Lang="Français","Nom",IF(Lang="English","Name",""))</f>
        <v>Nom</v>
      </c>
      <c r="C8" s="594" t="s">
        <v>571</v>
      </c>
      <c r="D8" s="594"/>
      <c r="E8" s="90"/>
      <c r="K8" s="33"/>
      <c r="L8" s="139" t="str">
        <f>IF(Lang="Français","Diamètre     'D2'",IF(Lang="English","Diameter 'D2'",""))</f>
        <v>Diamètre     'D2'</v>
      </c>
      <c r="M8" s="564">
        <v>0</v>
      </c>
      <c r="N8" s="565"/>
      <c r="O8" s="550">
        <v>0</v>
      </c>
      <c r="P8" s="550"/>
      <c r="Q8" s="29"/>
    </row>
    <row r="9" spans="1:20" ht="12.75" customHeight="1" x14ac:dyDescent="0.2">
      <c r="A9" s="25"/>
      <c r="B9" s="138" t="s">
        <v>4</v>
      </c>
      <c r="C9" s="595" t="s">
        <v>568</v>
      </c>
      <c r="D9" s="595"/>
      <c r="E9" s="90"/>
      <c r="K9" s="33"/>
      <c r="L9" s="139" t="str">
        <f>IF(Lang="Français","Implantation 'x'",IF(Lang="English","Basement 'x'",""))</f>
        <v>Implantation 'x'</v>
      </c>
      <c r="M9" s="564">
        <v>0</v>
      </c>
      <c r="N9" s="565"/>
      <c r="O9" s="550">
        <v>0</v>
      </c>
      <c r="P9" s="550"/>
      <c r="Q9" s="29"/>
    </row>
    <row r="10" spans="1:20" ht="12.75" customHeight="1" x14ac:dyDescent="0.2">
      <c r="A10" s="25"/>
      <c r="B10" s="138" t="s">
        <v>563</v>
      </c>
      <c r="C10" s="537" t="str">
        <f>IF((LEFT(Type_fusee,4)="Mini"),"MF",(IF((RIGHT(Type_fusee,1)="."),"FX","")))</f>
        <v>MF</v>
      </c>
      <c r="D10" s="538">
        <v>0</v>
      </c>
      <c r="E10" s="539" t="str">
        <f>IF(C10="","",C10&amp;D10)</f>
        <v>MF0</v>
      </c>
      <c r="K10" s="33"/>
      <c r="Q10" s="29"/>
    </row>
    <row r="11" spans="1:20" ht="12.75" customHeight="1" x14ac:dyDescent="0.2">
      <c r="A11" s="25"/>
      <c r="B11" s="139" t="s">
        <v>54</v>
      </c>
      <c r="C11" s="573" t="s">
        <v>572</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3055</v>
      </c>
      <c r="D12" s="34" t="s">
        <v>423</v>
      </c>
      <c r="L12" s="108" t="str">
        <f>IF(Lang="Français","Masse propu",IF(Lang="English","Motor Mass",""))</f>
        <v>Masse propu</v>
      </c>
      <c r="M12" s="109">
        <f ca="1">MpropuPlein</f>
        <v>1E-4</v>
      </c>
      <c r="N12" s="548">
        <f ca="1">MpropuVide</f>
        <v>0</v>
      </c>
      <c r="O12" s="549"/>
      <c r="P12" s="110" t="s">
        <v>14</v>
      </c>
      <c r="Q12" s="29"/>
      <c r="S12" s="386" t="str">
        <f>IF(Lang="Français","Haut",IF(Lang="English","Top",""))</f>
        <v>Haut</v>
      </c>
      <c r="T12" s="387">
        <f ca="1">XpropuRef-Long_propu</f>
        <v>942</v>
      </c>
    </row>
    <row r="13" spans="1:20" ht="12.75" customHeight="1" x14ac:dyDescent="0.2">
      <c r="A13" s="25"/>
      <c r="B13" s="139" t="str">
        <f>IF(Lang="Français","Centre de Masse",IF(Lang="English","Center of Mass",""))</f>
        <v>Centre de Masse</v>
      </c>
      <c r="C13" s="35">
        <v>546</v>
      </c>
      <c r="D13" s="34" t="s">
        <v>423</v>
      </c>
      <c r="L13" s="108" t="str">
        <f>IF(Lang="Français","CdM propu",IF(Lang="English","Motor CoM",""))</f>
        <v>CdM propu</v>
      </c>
      <c r="M13" s="111">
        <f ca="1">XpropuPlein</f>
        <v>0</v>
      </c>
      <c r="N13" s="546">
        <f ca="1">XpropuVide</f>
        <v>0</v>
      </c>
      <c r="O13" s="547"/>
      <c r="P13" s="110" t="s">
        <v>14</v>
      </c>
      <c r="Q13" s="29"/>
      <c r="S13" s="386" t="str">
        <f>IF(Lang="Français","Longueur",IF(Lang="English","Length",""))</f>
        <v>Longueur</v>
      </c>
      <c r="T13" s="387">
        <f ca="1">Long_propu</f>
        <v>0</v>
      </c>
    </row>
    <row r="14" spans="1:20" ht="12.6" customHeight="1" x14ac:dyDescent="0.2">
      <c r="A14" s="25"/>
      <c r="B14" s="139" t="str">
        <f>IF(Lang="Français","Longueur totale",IF(Lang="English","Total length",""))</f>
        <v>Longueur totale</v>
      </c>
      <c r="C14" s="564">
        <v>992</v>
      </c>
      <c r="D14" s="565"/>
      <c r="L14" s="108" t="str">
        <f>IF(Lang="Français","Masse fusée",IF(Lang="English","Rocket Mass",""))</f>
        <v>Masse fusée</v>
      </c>
      <c r="M14" s="112">
        <f ca="1">MasseSans+MpropuPlein</f>
        <v>3.0551000000000004</v>
      </c>
      <c r="N14" s="577">
        <f ca="1">MasseSans+MpropuVide</f>
        <v>3.0550000000000002</v>
      </c>
      <c r="O14" s="578"/>
      <c r="P14" s="109">
        <f>IF(OR(D12="sans propu",D12="without motor"),C12/1000,IF(OR(D12="avec propu vide",D12="with empty motor"),C12/1000-MpropuVide,IF(OR(D12="avec propu plein",D12="with loaded motor"),C12/1000-MpropuPlein,"Erreur")))</f>
        <v>3.0550000000000002</v>
      </c>
      <c r="Q14" s="29"/>
      <c r="S14" s="386" t="str">
        <f>IF(Lang="Français","Bas",IF(Lang="English","Base",""))</f>
        <v>Bas</v>
      </c>
      <c r="T14" s="387">
        <f>XpropuRef</f>
        <v>942</v>
      </c>
    </row>
    <row r="15" spans="1:20" ht="12.75" customHeight="1" x14ac:dyDescent="0.2">
      <c r="A15" s="25"/>
      <c r="B15" s="139" t="str">
        <f>IF(Lang="Français","Diamètre Réf.",IF(Lang="English","Ref. Diameter",""))</f>
        <v>Diamètre Réf.</v>
      </c>
      <c r="C15" s="564">
        <v>84</v>
      </c>
      <c r="D15" s="565"/>
      <c r="L15" s="175" t="str">
        <f>IF(Lang="Français","CdM fusée",IF(Lang="English","Rocket CoM",""))</f>
        <v>CdM fusée</v>
      </c>
      <c r="M15" s="176">
        <f ca="1">(XcgSans*MasseSans+(XpropuRef-Long_propu+XpropuPlein)*MpropuPlein)/MassePlein</f>
        <v>546.0129619325063</v>
      </c>
      <c r="N15" s="579">
        <f ca="1">(XcgSans*MasseSans+(XpropuRef-Long_propu+XpropuVide)*MpropuVide)/MasseVide</f>
        <v>546</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546</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772</v>
      </c>
    </row>
    <row r="18" spans="1:22" ht="12.75" customHeight="1" thickTop="1" x14ac:dyDescent="0.2">
      <c r="A18" s="25"/>
      <c r="B18" s="139" t="s">
        <v>54</v>
      </c>
      <c r="C18" s="587" t="s">
        <v>44</v>
      </c>
      <c r="D18" s="588"/>
      <c r="K18" s="37"/>
      <c r="L18" s="108" t="str">
        <f>IF(Lang="Français","Coiffe",IF(Lang="English","Nose Cone",""))</f>
        <v>Coiffe</v>
      </c>
      <c r="M18" s="553">
        <f>IF(LEFT(Forme_ogive,5)="Parab",1/2*Long_ogive,IF(LEFT(Forme_ogive,4)="Ogiv",7/15*Long_ogive,IF(LEFT(Forme_ogive,3)="Con",2/3*Long_ogive)))</f>
        <v>168</v>
      </c>
      <c r="N18" s="554"/>
      <c r="O18" s="560">
        <f>2*POWER(D_og/D_ref, 2)</f>
        <v>2</v>
      </c>
      <c r="P18" s="560"/>
      <c r="Q18" s="29"/>
      <c r="S18" s="386" t="str">
        <f>IF(Lang="Français","Emplanture","Root edge")</f>
        <v>Emplanture</v>
      </c>
      <c r="T18" s="387">
        <f>m_ail</f>
        <v>170</v>
      </c>
    </row>
    <row r="19" spans="1:22" ht="12.75" customHeight="1" x14ac:dyDescent="0.2">
      <c r="A19" s="25"/>
      <c r="B19" s="139" t="str">
        <f>IF(Lang="Français","Position du bas",IF(Lang="English","Basement",""))</f>
        <v>Position du bas</v>
      </c>
      <c r="C19" s="550">
        <v>942</v>
      </c>
      <c r="D19" s="550"/>
      <c r="L19" s="108" t="str">
        <f>IF(Lang="Français","Ailerons",IF(Lang="English","Fins",""))</f>
        <v>Ailerons</v>
      </c>
      <c r="M19" s="553">
        <f>(XCpa*Cnail-0.5*XCpi*Cni)/Cnai</f>
        <v>857.4</v>
      </c>
      <c r="N19" s="554"/>
      <c r="O19" s="589">
        <f>Cnail-Cni/2</f>
        <v>13.602161052846441</v>
      </c>
      <c r="P19" s="590"/>
      <c r="Q19" s="29"/>
      <c r="S19" s="386" t="str">
        <f>IF(Lang="Français","Bas","Base")</f>
        <v>Bas</v>
      </c>
      <c r="T19" s="387">
        <f>X_ail</f>
        <v>942</v>
      </c>
    </row>
    <row r="20" spans="1:22"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857.4</v>
      </c>
      <c r="N20" s="554"/>
      <c r="O20" s="560">
        <f>4*Q_ail*POWER((E_ail/D_ref),2)*(1+D_ail/(2*E_ail+D_ail))/(1+SQRT(1+POWER(2*f_ail/(m_ail+n_ail),2)))</f>
        <v>13.602161052846441</v>
      </c>
      <c r="P20" s="560"/>
      <c r="Q20" s="29"/>
    </row>
    <row r="21" spans="1:22"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0</v>
      </c>
      <c r="N21" s="554"/>
      <c r="O21" s="560">
        <f>IF(LEFT(Type_masquage,1)="M",0, 4*Q_can*POWER((E_can/D_ref),2)*(1+D_can/(2*E_can+D_can))/(1+SQRT(1+POWER(2*f_can/(m_can+n_can),2))))</f>
        <v>0</v>
      </c>
      <c r="P21" s="560"/>
      <c r="Q21" s="29"/>
    </row>
    <row r="22" spans="1:22" ht="12.75" customHeight="1" thickTop="1" x14ac:dyDescent="0.2">
      <c r="A22" s="25"/>
      <c r="B22" s="139" t="str">
        <f>IF(Lang="Français","Forme",IF(Lang="English","Shape",""))</f>
        <v>Forme</v>
      </c>
      <c r="C22" s="566" t="s">
        <v>569</v>
      </c>
      <c r="D22" s="567"/>
      <c r="L22" s="108" t="str">
        <f>IF(Lang="Français","Partie masquée",IF(Lang="English","Interation zone",""))</f>
        <v>Partie masquée</v>
      </c>
      <c r="M22" s="570">
        <f>IF(LEFT(Type_masquage,1)="B", X_int-m_int+p_int*(m_int+2*n_int)/(3*(m_int+n_int))+(m_int+n_int-m_int*n_int/(m_int+n_int))/6, 0 )</f>
        <v>0</v>
      </c>
      <c r="N22" s="570"/>
      <c r="O22" s="589">
        <f>IF(LEFT(Type_masquage,1)="B", 4*Q_int*POWER((E_int/D_ref),2)*(1+D_int/(2*E_int+D_int))/(1+SQRT(1+POWER(2*f_int/(m_int+n_int),2))), 0 )</f>
        <v>0</v>
      </c>
      <c r="P22" s="590"/>
      <c r="Q22" s="29"/>
    </row>
    <row r="23" spans="1:22" ht="12.75" customHeight="1" x14ac:dyDescent="0.2">
      <c r="A23" s="25"/>
      <c r="B23" s="139" t="str">
        <f>IF(Lang="Français","Hauteur",IF(Lang="English","Heigth",""))</f>
        <v>Hauteur</v>
      </c>
      <c r="C23" s="564">
        <v>252</v>
      </c>
      <c r="D23" s="565"/>
      <c r="L23" s="108" t="s">
        <v>156</v>
      </c>
      <c r="M23" s="553">
        <f>IF(OR(RIGHT(Nb_diam,1)=",",D2j=0),0, X_j+l_j/3*(1+1/(1+D1j/D2j)) )</f>
        <v>0</v>
      </c>
      <c r="N23" s="554"/>
      <c r="O23" s="560">
        <f>IF(OR(RIGHT(Nb_diam,1)=",",D2j=0),0,2*(POWER(D2j/D_ref,2)-POWER(D1j/D_ref,2)))</f>
        <v>0</v>
      </c>
      <c r="P23" s="560"/>
      <c r="Q23" s="29"/>
    </row>
    <row r="24" spans="1:22" ht="12.75" customHeight="1" thickBot="1" x14ac:dyDescent="0.25">
      <c r="A24" s="25"/>
      <c r="B24" s="139" t="str">
        <f>IF(Lang="Français","Diamètre",IF(Lang="English","Diameter",""))</f>
        <v>Diamètre</v>
      </c>
      <c r="C24" s="564">
        <v>84</v>
      </c>
      <c r="D24" s="565"/>
      <c r="L24" s="108" t="s">
        <v>157</v>
      </c>
      <c r="M24" s="553">
        <f>IF( OR(RIGHT(Nb_diam,1)=",",D2r=0), 0, X_r+l_r/3*(1+1/(1+D1r/D2r)) )</f>
        <v>0</v>
      </c>
      <c r="N24" s="554"/>
      <c r="O24" s="560">
        <f>IF( OR(RIGHT(Nb_diam,1)=",",D2r=0), 0, 2*(POWER(D2r/D_ref,2)-POWER(D1r/D_ref,2)) )</f>
        <v>0</v>
      </c>
      <c r="P24" s="560"/>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45957</v>
      </c>
      <c r="G26" s="137" t="s">
        <v>62</v>
      </c>
      <c r="H26" s="584" t="str">
        <f>IF(Lang="Français","Résultats",IF(Lang="English","Results",""))</f>
        <v>Résultats</v>
      </c>
      <c r="I26" s="584"/>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2" ht="12.75" customHeight="1" thickTop="1" x14ac:dyDescent="0.2">
      <c r="A27" s="25"/>
      <c r="B27" s="30"/>
      <c r="C27" s="561" t="s">
        <v>424</v>
      </c>
      <c r="D27" s="562"/>
      <c r="E27" s="146">
        <f>m_ail</f>
        <v>170</v>
      </c>
      <c r="F27" s="105" t="s">
        <v>64</v>
      </c>
      <c r="G27" s="104">
        <f>IF(RIGHT(Type_fusee,1)=".",10, IF(OR(LEFT(Type_fusee,1)="R",LEFT(Type_fusee,1)=",",LEFT(Type_fusee,4)="Mini"),10, IF(LEFT(Type_fusee,5)="Micro",10, IF(RIGHT(Type_fusee,1)=" ",1))))</f>
        <v>10</v>
      </c>
      <c r="H27" s="551">
        <f>Long_tot/D_ref</f>
        <v>11.80952380952381</v>
      </c>
      <c r="I27" s="552"/>
      <c r="J27" s="104">
        <f>IF(RIGHT(Type_fusee,1)=".",35, IF(OR(LEFT(Type_fusee,1)="R",LEFT(Type_fusee,1)=",",LEFT(Type_fusee,4)="Mini"),20, IF(LEFT(Type_fusee,5)="Micro",30, IF(RIGHT(Type_fusee,1)=" ",100))))</f>
        <v>20</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170</v>
      </c>
      <c r="D28" s="177">
        <v>180</v>
      </c>
      <c r="E28" s="146">
        <f>n_ail+(m_ail-n_ail)*(1-E_int/E_ail)</f>
        <v>80</v>
      </c>
      <c r="F28" s="105" t="str">
        <f>IF(Lang="Français","Portance","Lift")</f>
        <v>Portance</v>
      </c>
      <c r="G28" s="104">
        <f>IF(RIGHT(Type_fusee,1)=".",15,IF(OR(LEFT(Type_fusee,1)="R",LEFT(Type_fusee,1)=",",LEFT(Type_fusee,4)="Mini"),15, IF(LEFT(Type_fusee,5)="Micro",15, IF(RIGHT(Type_fusee,1)=" ",15))))</f>
        <v>15</v>
      </c>
      <c r="H28" s="508">
        <f>Cnai+Cnc+Cno+Cnj+Cnr</f>
        <v>15.602161052846441</v>
      </c>
      <c r="I28" s="508">
        <f>Cnail+Cnc+Cno+Cnj+Cnr</f>
        <v>15.602161052846441</v>
      </c>
      <c r="J28" s="104">
        <f>IF(RIGHT(Type_fusee,1)=".",40, IF(OR(LEFT(Type_fusee,1)="R",LEFT(Type_fusee,1)=",",LEFT(Type_fusee,4)="Mini"),30, IF(LEFT(Type_fusee,5)="Micro",30, IF(RIGHT(Type_fusee,1)=" ",30))))</f>
        <v>30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120</v>
      </c>
      <c r="F29" s="515" t="str">
        <f>IF(Lang="Français","MargeStat.","StatMargin")</f>
        <v>MargeStat.</v>
      </c>
      <c r="G29" s="510">
        <f>IF(RIGHT(Type_fusee,1)=".",2, IF(OR(LEFT(Type_fusee,1)="R",LEFT(Type_fusee,1)=",",LEFT(Type_fusee,4)="Mini"),1.5, IF(LEFT(Type_fusee,5)="Micro",1, IF(RIGHT(Type_fusee,1)=" ",1))))</f>
        <v>1.5</v>
      </c>
      <c r="H29" s="97">
        <f ca="1">(XCp-XcgPlein)/D_ref</f>
        <v>2.6549364859750075</v>
      </c>
      <c r="I29" s="98">
        <f ca="1">(XCp0-XcgVide)/D_ref</f>
        <v>2.6550907946953206</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c r="U29" s="24" t="s">
        <v>573</v>
      </c>
    </row>
    <row r="30" spans="1:22" ht="12.75" customHeight="1" x14ac:dyDescent="0.2">
      <c r="A30" s="25"/>
      <c r="B30" s="524" t="str">
        <f>IF(Lang="Français"," Flèche          'p'"," Offset         'p'")</f>
        <v xml:space="preserve"> Flèche          'p'</v>
      </c>
      <c r="C30" s="35">
        <v>120</v>
      </c>
      <c r="D30" s="35">
        <v>160</v>
      </c>
      <c r="E30" s="146">
        <f>IF(D_can/2+E_can&lt;=D_ail/2,0, IF(D_can/2+E_can&gt;=D_ail/2+E_ail,E_ail,  D_can/2+E_can - D_ail/2  ) )</f>
        <v>107</v>
      </c>
      <c r="F30" s="516" t="str">
        <f>IF(Lang="Français","Couple","Torque")</f>
        <v>Couple</v>
      </c>
      <c r="G30" s="511">
        <f>IF(RIGHT(Type_fusee,1)=".",40, IF(OR(LEFT(Type_fusee,1)="R",LEFT(Type_fusee,1)=",",LEFT(Type_fusee,4)="Mini"),30, IF(LEFT(Type_fusee,5)="Micro",15, IF(RIGHT(Type_fusee,1)=" ",15))))</f>
        <v>30</v>
      </c>
      <c r="H30" s="99">
        <f ca="1">MS_min*Cn</f>
        <v>41.422746639260254</v>
      </c>
      <c r="I30" s="96">
        <f ca="1">MS_max*Cn0</f>
        <v>41.425154188766435</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c r="U30" s="24" t="s">
        <v>574</v>
      </c>
      <c r="V30" s="24" t="s">
        <v>575</v>
      </c>
    </row>
    <row r="31" spans="1:22" ht="12.75" customHeight="1" x14ac:dyDescent="0.2">
      <c r="A31" s="25"/>
      <c r="B31" s="524" t="str">
        <f>IF(Lang="Français"," Envergure     'E'",IF(Lang="English"," Span          'E'",""))</f>
        <v xml:space="preserve"> Envergure     'E'</v>
      </c>
      <c r="C31" s="35">
        <v>107</v>
      </c>
      <c r="D31" s="35">
        <v>110</v>
      </c>
      <c r="E31" s="146">
        <f>ep_ail</f>
        <v>3</v>
      </c>
      <c r="F31" s="106" t="s">
        <v>55</v>
      </c>
      <c r="G31" s="103"/>
      <c r="H31" s="509">
        <f>(Cnai*XCpai+Cnc*XCpc+Cnj*XCpj+Cnr*XCpr+Cno*XCpo)/(Cnai+Cnc+Cnr+Cnj+Cno)</f>
        <v>769.02762675440692</v>
      </c>
      <c r="I31" s="509">
        <f>(Cnail*XCpa+Cnc*XCpc+Cnj*XCpj+Cnr*XCpr+Cno*XCpo)/(Cnail+Cnc+Cnr+Cnj+Cno)</f>
        <v>769.02762675440692</v>
      </c>
      <c r="J31" s="102"/>
      <c r="K31" s="32"/>
      <c r="Q31" s="29"/>
      <c r="R31" s="38"/>
      <c r="S31" s="388"/>
      <c r="U31" s="24">
        <v>2.58</v>
      </c>
      <c r="V31" s="24">
        <v>15.795999999999999</v>
      </c>
    </row>
    <row r="32" spans="1:22"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22.481317018336757</v>
      </c>
      <c r="I32" s="101">
        <f ca="1">(XCp-XcgVide)/Long_tot*100</f>
        <v>22.482623664758762</v>
      </c>
      <c r="J32" s="102"/>
      <c r="K32" s="32"/>
      <c r="Q32" s="29"/>
      <c r="R32" s="38"/>
      <c r="U32" s="24">
        <v>2.66</v>
      </c>
      <c r="V32" s="24">
        <v>15.795999999999999</v>
      </c>
    </row>
    <row r="33" spans="1:23" ht="12.75" customHeight="1" x14ac:dyDescent="0.2">
      <c r="A33" s="25"/>
      <c r="B33" s="524" t="str">
        <f>IF(Lang="Français"," Nombre            ",IF(Lang="English"," Number of fins",""))</f>
        <v xml:space="preserve"> Nombre            </v>
      </c>
      <c r="C33" s="36">
        <v>4</v>
      </c>
      <c r="D33" s="36">
        <v>4</v>
      </c>
      <c r="E33" s="146">
        <f>X_ail</f>
        <v>942</v>
      </c>
      <c r="G33" s="24"/>
      <c r="H33" s="540" t="str">
        <f ca="1">IF(AND(CritCnmin&lt;Cn,Cn0&lt;CritCnmax,CritMsmin&lt;MS_min,MS_max&lt;CritMsmax,CritMsCnmin&lt;MS_Cn_min,MS_Cn_max&lt;CritMsCnmax),"STABLE",IF(OR(Cn&lt;CritCnmin,MS_min&lt;CritMsmin,MS_Cn_min&lt;CritMsCnmin),"INSTABLE",IF(Lang="Français","SURSTABLE","OVERSTABLE")))</f>
        <v>STABLE</v>
      </c>
      <c r="I33" s="541"/>
      <c r="J33" s="31"/>
      <c r="K33" s="32"/>
      <c r="Q33" s="29"/>
      <c r="R33" s="38"/>
    </row>
    <row r="34" spans="1:23" ht="12.75" customHeight="1" x14ac:dyDescent="0.2">
      <c r="A34" s="25"/>
      <c r="B34" s="524" t="str">
        <f>IF(Lang="Français"," Position du bas",IF(Lang="English"," Basement",""))</f>
        <v xml:space="preserve"> Position du bas</v>
      </c>
      <c r="C34" s="35">
        <v>942</v>
      </c>
      <c r="D34" s="35">
        <v>1250</v>
      </c>
      <c r="E34" s="146">
        <f>D_ail</f>
        <v>84</v>
      </c>
      <c r="G34" s="24"/>
      <c r="H34" s="542"/>
      <c r="I34" s="543"/>
      <c r="K34" s="32"/>
      <c r="Q34" s="29"/>
      <c r="R34" s="38"/>
    </row>
    <row r="35" spans="1:23" ht="12.75" customHeight="1" x14ac:dyDescent="0.2">
      <c r="A35" s="25"/>
      <c r="B35" s="524" t="str">
        <f>IF(Lang="Français"," Diamètre         ",IF(Lang="English"," Diameter at Fins",""))</f>
        <v xml:space="preserve"> Diamètre         </v>
      </c>
      <c r="C35" s="35">
        <v>84</v>
      </c>
      <c r="D35" s="35">
        <f>D_ref</f>
        <v>84</v>
      </c>
      <c r="E35" s="146">
        <f>SQRT(POWER(p_int+n_int/2-m_int/2,2)+POWER(E_int,2))</f>
        <v>130.66751700403586</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130.66751700403586</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-252</v>
      </c>
      <c r="D126" s="46">
        <f>IF(AND(RIGHT(Nb_diam,1)=".",X_j), D1j/2, D125 )</f>
        <v>42</v>
      </c>
      <c r="E126" s="93">
        <f t="shared" si="0"/>
        <v>-42</v>
      </c>
      <c r="K126" s="46"/>
    </row>
    <row r="127" spans="2:18" x14ac:dyDescent="0.2">
      <c r="B127" s="45" t="s">
        <v>74</v>
      </c>
      <c r="C127" s="46">
        <f>IF(AND(RIGHT(Nb_diam,1)=".",X_j), -X_j-l_j, C126 )</f>
        <v>-252</v>
      </c>
      <c r="D127" s="46">
        <f>IF(AND(RIGHT(Nb_diam,1)=".",X_j), D2j/2, D126 )</f>
        <v>42</v>
      </c>
      <c r="E127" s="93">
        <f t="shared" si="0"/>
        <v>-42</v>
      </c>
      <c r="K127" s="46"/>
    </row>
    <row r="128" spans="2:18" x14ac:dyDescent="0.2">
      <c r="B128" s="45" t="s">
        <v>75</v>
      </c>
      <c r="C128" s="46">
        <f>IF(AND(RIGHT(Nb_diam,1)=".",X_r), -X_r, C127 )</f>
        <v>-252</v>
      </c>
      <c r="D128" s="46">
        <f>IF(AND(RIGHT(Nb_diam,1)=".",X_r), D1r/2, D127 )</f>
        <v>42</v>
      </c>
      <c r="E128" s="93">
        <f t="shared" si="0"/>
        <v>-42</v>
      </c>
      <c r="K128" s="46"/>
    </row>
    <row r="129" spans="2:11" x14ac:dyDescent="0.2">
      <c r="B129" s="45" t="s">
        <v>76</v>
      </c>
      <c r="C129" s="46">
        <f>IF(AND(RIGHT(Nb_diam,1)=".",X_r), -X_r-l_r, C128 )</f>
        <v>-252</v>
      </c>
      <c r="D129" s="46">
        <f>IF(AND(RIGHT(Nb_diam,1)=".",X_r), D2r/2, D128 )</f>
        <v>42</v>
      </c>
      <c r="E129" s="93">
        <f t="shared" si="0"/>
        <v>-42</v>
      </c>
      <c r="K129" s="46"/>
    </row>
    <row r="130" spans="2:11" x14ac:dyDescent="0.2">
      <c r="B130" s="45" t="s">
        <v>77</v>
      </c>
      <c r="C130" s="46">
        <f>-Long_tot</f>
        <v>-992</v>
      </c>
      <c r="D130" s="46">
        <f>D129</f>
        <v>42</v>
      </c>
      <c r="E130" s="93">
        <f t="shared" si="0"/>
        <v>-42</v>
      </c>
      <c r="K130" s="46"/>
    </row>
    <row r="131" spans="2:11" x14ac:dyDescent="0.2">
      <c r="B131" s="45" t="s">
        <v>77</v>
      </c>
      <c r="C131" s="46">
        <f>-Long_tot</f>
        <v>-992</v>
      </c>
      <c r="D131" s="46">
        <v>0</v>
      </c>
      <c r="E131" s="93">
        <f t="shared" si="0"/>
        <v>0</v>
      </c>
      <c r="K131" s="46"/>
    </row>
    <row r="132" spans="2:11" x14ac:dyDescent="0.2">
      <c r="B132" s="183" t="s">
        <v>78</v>
      </c>
      <c r="C132" s="197">
        <f>-X_ail+m_ail</f>
        <v>-772</v>
      </c>
      <c r="D132" s="197">
        <f>D_ail/2</f>
        <v>42</v>
      </c>
      <c r="E132" s="198">
        <f t="shared" si="0"/>
        <v>-42</v>
      </c>
      <c r="K132" s="46"/>
    </row>
    <row r="133" spans="2:11" x14ac:dyDescent="0.2">
      <c r="B133" s="185" t="s">
        <v>79</v>
      </c>
      <c r="C133" s="46">
        <f>-X_ail+m_ail-p_ail</f>
        <v>-892</v>
      </c>
      <c r="D133" s="46">
        <f>D_ail/2+E_ail</f>
        <v>149</v>
      </c>
      <c r="E133" s="199">
        <f t="shared" si="0"/>
        <v>-149</v>
      </c>
      <c r="K133" s="46"/>
    </row>
    <row r="134" spans="2:11" x14ac:dyDescent="0.2">
      <c r="B134" s="185" t="s">
        <v>80</v>
      </c>
      <c r="C134" s="46">
        <f>-X_ail+m_ail-p_ail-n_ail</f>
        <v>-972</v>
      </c>
      <c r="D134" s="46">
        <f>D_ail/2+E_ail</f>
        <v>149</v>
      </c>
      <c r="E134" s="199">
        <f t="shared" si="0"/>
        <v>-149</v>
      </c>
      <c r="K134" s="46"/>
    </row>
    <row r="135" spans="2:11" x14ac:dyDescent="0.2">
      <c r="B135" s="185" t="s">
        <v>81</v>
      </c>
      <c r="C135" s="46">
        <f>-X_ail</f>
        <v>-942</v>
      </c>
      <c r="D135" s="46">
        <f>D_ail/2</f>
        <v>42</v>
      </c>
      <c r="E135" s="199">
        <f t="shared" si="0"/>
        <v>-42</v>
      </c>
      <c r="K135" s="46"/>
    </row>
    <row r="136" spans="2:11" x14ac:dyDescent="0.2">
      <c r="B136" s="187" t="s">
        <v>78</v>
      </c>
      <c r="C136" s="200">
        <f>-X_ail+m_ail</f>
        <v>-772</v>
      </c>
      <c r="D136" s="200">
        <f>D_ail/2</f>
        <v>42</v>
      </c>
      <c r="E136" s="201">
        <f t="shared" si="0"/>
        <v>-42</v>
      </c>
      <c r="K136" s="46"/>
    </row>
    <row r="137" spans="2:11" x14ac:dyDescent="0.2">
      <c r="B137" s="192" t="str">
        <f>IF(E_ail&gt;0,IF(Lang="Français","Envergure","Span"),"")</f>
        <v>Envergure</v>
      </c>
      <c r="C137" s="197">
        <f>MIN(-X_ail,-X_ail+m_ail-p_ail-n_ail)-Long_tot/30</f>
        <v>-1005.0666666666667</v>
      </c>
      <c r="D137" s="207">
        <f>-D_ail/2-E_ail</f>
        <v>-149</v>
      </c>
      <c r="E137" s="93"/>
      <c r="K137" s="46"/>
    </row>
    <row r="138" spans="2:11" x14ac:dyDescent="0.2">
      <c r="B138" s="195" t="s">
        <v>166</v>
      </c>
      <c r="C138" s="46">
        <f>MIN(-X_ail,-X_ail+m_ail-p_ail-n_ail)-Long_tot/30</f>
        <v>-1005.0666666666667</v>
      </c>
      <c r="D138" s="208">
        <f>-D_ail/2-E_ail/2</f>
        <v>-95.5</v>
      </c>
      <c r="E138" s="93"/>
      <c r="K138" s="46"/>
    </row>
    <row r="139" spans="2:11" x14ac:dyDescent="0.2">
      <c r="B139" s="212" t="s">
        <v>162</v>
      </c>
      <c r="C139" s="200">
        <f>MIN(-X_ail,-X_ail+m_ail-p_ail-n_ail)-Long_tot/30</f>
        <v>-1005.0666666666667</v>
      </c>
      <c r="D139" s="209">
        <f>-D_ail/2</f>
        <v>-42</v>
      </c>
      <c r="E139" s="93"/>
      <c r="K139" s="46"/>
    </row>
    <row r="140" spans="2:11" x14ac:dyDescent="0.2">
      <c r="B140" s="192" t="str">
        <f>IF(Lang="Français","Emplanture","Root edge")</f>
        <v>Emplanture</v>
      </c>
      <c r="C140" s="197">
        <f>-X_ail+m_ail</f>
        <v>-772</v>
      </c>
      <c r="D140" s="207">
        <f>D_ail/2+E_ail+Long_tot/20</f>
        <v>198.6</v>
      </c>
      <c r="E140" s="93"/>
      <c r="K140" s="46"/>
    </row>
    <row r="141" spans="2:11" x14ac:dyDescent="0.2">
      <c r="B141" s="195" t="s">
        <v>168</v>
      </c>
      <c r="C141" s="46">
        <f>-X_ail+m_ail/2</f>
        <v>-857</v>
      </c>
      <c r="D141" s="208">
        <f>D_ail/2+E_ail+Long_tot/20</f>
        <v>198.6</v>
      </c>
      <c r="E141" s="93"/>
      <c r="K141" s="46"/>
    </row>
    <row r="142" spans="2:11" x14ac:dyDescent="0.2">
      <c r="B142" s="212" t="s">
        <v>169</v>
      </c>
      <c r="C142" s="200">
        <f>-X_ail</f>
        <v>-942</v>
      </c>
      <c r="D142" s="209">
        <f>D_ail/2+E_ail+Long_tot/20</f>
        <v>198.6</v>
      </c>
      <c r="E142" s="93"/>
      <c r="K142" s="46"/>
    </row>
    <row r="143" spans="2:11" x14ac:dyDescent="0.2">
      <c r="B143" s="192" t="str">
        <f>IF(p_ail&lt;&gt;0,IF(Lang="Français","Flèche","Offset"),"")</f>
        <v>Flèche</v>
      </c>
      <c r="C143" s="197">
        <f>-X_ail+m_ail</f>
        <v>-772</v>
      </c>
      <c r="D143" s="207">
        <f>-D_ail/2-E_ail-Long_tot/30</f>
        <v>-182.06666666666666</v>
      </c>
      <c r="E143" s="93"/>
      <c r="K143" s="46"/>
    </row>
    <row r="144" spans="2:11" x14ac:dyDescent="0.2">
      <c r="B144" s="195" t="s">
        <v>165</v>
      </c>
      <c r="C144" s="46">
        <f>-X_ail+m_ail-p_ail/2</f>
        <v>-832</v>
      </c>
      <c r="D144" s="208">
        <f>-D_ail/2-E_ail-Long_tot/30</f>
        <v>-182.06666666666666</v>
      </c>
      <c r="E144" s="93"/>
      <c r="K144" s="46"/>
    </row>
    <row r="145" spans="2:11" x14ac:dyDescent="0.2">
      <c r="B145" s="212" t="s">
        <v>163</v>
      </c>
      <c r="C145" s="200">
        <f>-X_ail+m_ail-p_ail</f>
        <v>-892</v>
      </c>
      <c r="D145" s="209">
        <f>-D_ail/2-E_ail-Long_tot/30</f>
        <v>-182.06666666666666</v>
      </c>
      <c r="E145" s="93"/>
      <c r="K145" s="46"/>
    </row>
    <row r="146" spans="2:11" x14ac:dyDescent="0.2">
      <c r="B146" s="192" t="str">
        <f>IF(n_ail&gt;0,IF(Lang="Français","Saumon","Tip edge"),"")</f>
        <v>Saumon</v>
      </c>
      <c r="C146" s="197">
        <f>-X_ail+m_ail-p_ail</f>
        <v>-892</v>
      </c>
      <c r="D146" s="207">
        <f>-D_ail/2-E_ail-Long_tot/20</f>
        <v>-198.6</v>
      </c>
      <c r="E146" s="93"/>
      <c r="K146" s="46"/>
    </row>
    <row r="147" spans="2:11" x14ac:dyDescent="0.2">
      <c r="B147" s="195" t="s">
        <v>167</v>
      </c>
      <c r="C147" s="46">
        <f>-X_ail+m_ail-p_ail-n_ail/2</f>
        <v>-932</v>
      </c>
      <c r="D147" s="208">
        <f>-D_ail/2-E_ail-Long_tot/20</f>
        <v>-198.6</v>
      </c>
      <c r="E147" s="93"/>
      <c r="K147" s="46"/>
    </row>
    <row r="148" spans="2:11" x14ac:dyDescent="0.2">
      <c r="B148" s="212" t="s">
        <v>164</v>
      </c>
      <c r="C148" s="200">
        <f>-X_ail+m_ail-p_ail-n_ail</f>
        <v>-972</v>
      </c>
      <c r="D148" s="209">
        <f>-D_ail/2-E_ail-Long_tot/20</f>
        <v>-198.6</v>
      </c>
      <c r="E148" s="93"/>
      <c r="K148" s="46"/>
    </row>
    <row r="149" spans="2:11" x14ac:dyDescent="0.2">
      <c r="B149" s="183" t="s">
        <v>82</v>
      </c>
      <c r="C149" s="197">
        <f ca="1">-XcgPlein</f>
        <v>-546.0129619325063</v>
      </c>
      <c r="D149" s="207">
        <v>0</v>
      </c>
      <c r="E149" s="93"/>
      <c r="K149" s="46"/>
    </row>
    <row r="150" spans="2:11" x14ac:dyDescent="0.2">
      <c r="B150" s="187" t="s">
        <v>83</v>
      </c>
      <c r="C150" s="200">
        <f ca="1">-XcgVide</f>
        <v>-546</v>
      </c>
      <c r="D150" s="209">
        <v>0</v>
      </c>
      <c r="E150" s="93"/>
      <c r="K150" s="46"/>
    </row>
    <row r="151" spans="2:11" x14ac:dyDescent="0.2">
      <c r="B151" s="183" t="s">
        <v>84</v>
      </c>
      <c r="C151" s="197">
        <f>-XCp</f>
        <v>-769.02762675440692</v>
      </c>
      <c r="D151" s="207">
        <v>0</v>
      </c>
      <c r="E151" s="93"/>
      <c r="K151" s="46"/>
    </row>
    <row r="152" spans="2:11" x14ac:dyDescent="0.2">
      <c r="B152" s="187" t="s">
        <v>84</v>
      </c>
      <c r="C152" s="200">
        <f>-XCp</f>
        <v>-769.02762675440692</v>
      </c>
      <c r="D152" s="209">
        <f>Cn*D_ref/CritCnmin</f>
        <v>87.372101895940062</v>
      </c>
      <c r="E152" s="93"/>
      <c r="K152" s="46"/>
    </row>
    <row r="153" spans="2:11" x14ac:dyDescent="0.2">
      <c r="B153" s="185" t="s">
        <v>422</v>
      </c>
      <c r="C153" s="46">
        <f>-XCp0</f>
        <v>-769.02762675440692</v>
      </c>
      <c r="D153" s="208">
        <f>Cn0*D_ref/CritCnmin</f>
        <v>87.372101895940062</v>
      </c>
      <c r="E153" s="93"/>
      <c r="K153" s="46"/>
    </row>
    <row r="154" spans="2:11" x14ac:dyDescent="0.2">
      <c r="B154" s="185" t="s">
        <v>422</v>
      </c>
      <c r="C154" s="46">
        <f>-XCp0</f>
        <v>-769.02762675440692</v>
      </c>
      <c r="D154" s="208">
        <v>0</v>
      </c>
      <c r="E154" s="93"/>
      <c r="K154" s="46"/>
    </row>
    <row r="155" spans="2:11" x14ac:dyDescent="0.2">
      <c r="B155" s="192" t="str">
        <f>IF(n_ail&gt;0,IF(Lang="Français","Marge Statique","Static Margin"),"")</f>
        <v>Marge Statique</v>
      </c>
      <c r="C155" s="197">
        <f ca="1">(-XcgPlein-XcgVide)/2</f>
        <v>-546.00648096625309</v>
      </c>
      <c r="D155" s="207">
        <f>-D_ail/2-E_ail-Long_tot/20</f>
        <v>-198.6</v>
      </c>
      <c r="E155" s="93"/>
      <c r="K155" s="46"/>
    </row>
    <row r="156" spans="2:11" x14ac:dyDescent="0.2">
      <c r="B156" s="195" t="s">
        <v>170</v>
      </c>
      <c r="C156" s="46">
        <f ca="1">(C155+C157)/2</f>
        <v>-657.51705386032995</v>
      </c>
      <c r="D156" s="208">
        <f>-D_ail/2-E_ail-Long_tot/20</f>
        <v>-198.6</v>
      </c>
      <c r="E156" s="93"/>
      <c r="K156" s="46"/>
    </row>
    <row r="157" spans="2:11" x14ac:dyDescent="0.2">
      <c r="B157" s="212" t="s">
        <v>171</v>
      </c>
      <c r="C157" s="200">
        <f>-XCp</f>
        <v>-769.02762675440692</v>
      </c>
      <c r="D157" s="209">
        <f>-D_ail/2-E_ail-Long_tot/20</f>
        <v>-198.6</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-1001.92</v>
      </c>
      <c r="D168" s="46">
        <f>MAX(E_ail+D_ail/2, Long_tot/3)</f>
        <v>330.66666666666669</v>
      </c>
      <c r="E168" s="93"/>
      <c r="K168" s="46"/>
    </row>
    <row r="169" spans="2:11" x14ac:dyDescent="0.2">
      <c r="B169" s="45" t="s">
        <v>93</v>
      </c>
      <c r="C169" s="46">
        <f>C168</f>
        <v>-1001.92</v>
      </c>
      <c r="D169" s="46">
        <f>-D168</f>
        <v>-330.66666666666669</v>
      </c>
      <c r="E169" s="93"/>
      <c r="K169" s="46"/>
    </row>
    <row r="170" spans="2:11" x14ac:dyDescent="0.2">
      <c r="B170" s="183" t="s">
        <v>94</v>
      </c>
      <c r="C170" s="197">
        <f ca="1">-XpropuRef+Long_propu</f>
        <v>-942</v>
      </c>
      <c r="D170" s="207">
        <f ca="1">-Diam_propu/2</f>
        <v>0</v>
      </c>
      <c r="E170" s="93"/>
      <c r="K170" s="46"/>
    </row>
    <row r="171" spans="2:11" x14ac:dyDescent="0.2">
      <c r="B171" s="185" t="s">
        <v>95</v>
      </c>
      <c r="C171" s="46">
        <f ca="1">-XpropuRef+Long_propu</f>
        <v>-942</v>
      </c>
      <c r="D171" s="208">
        <f ca="1">Diam_propu/2</f>
        <v>0</v>
      </c>
      <c r="E171" s="93"/>
      <c r="K171" s="46"/>
    </row>
    <row r="172" spans="2:11" x14ac:dyDescent="0.2">
      <c r="B172" s="185" t="s">
        <v>96</v>
      </c>
      <c r="C172" s="46">
        <f>-XpropuRef</f>
        <v>-942</v>
      </c>
      <c r="D172" s="208">
        <f ca="1">Diam_propu/2</f>
        <v>0</v>
      </c>
      <c r="E172" s="93"/>
      <c r="K172" s="46"/>
    </row>
    <row r="173" spans="2:11" x14ac:dyDescent="0.2">
      <c r="B173" s="185" t="s">
        <v>97</v>
      </c>
      <c r="C173" s="46">
        <f>-XpropuRef</f>
        <v>-942</v>
      </c>
      <c r="D173" s="208">
        <f ca="1">-Diam_propu/2</f>
        <v>0</v>
      </c>
      <c r="E173" s="93"/>
      <c r="K173" s="46"/>
    </row>
    <row r="174" spans="2:11" x14ac:dyDescent="0.2">
      <c r="B174" s="187" t="s">
        <v>98</v>
      </c>
      <c r="C174" s="200">
        <f ca="1">-XpropuRef+Long_propu</f>
        <v>-942</v>
      </c>
      <c r="D174" s="209">
        <f ca="1">-Diam_propu/2</f>
        <v>0</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60</v>
      </c>
      <c r="K182" s="45"/>
    </row>
    <row r="183" spans="2:11" x14ac:dyDescent="0.2">
      <c r="B183" s="187">
        <v>7</v>
      </c>
      <c r="C183" s="196">
        <f>CritCnmin</f>
        <v>15</v>
      </c>
      <c r="D183" s="185">
        <v>1</v>
      </c>
      <c r="E183" s="205">
        <f t="shared" si="3"/>
        <v>30</v>
      </c>
      <c r="K183" s="45"/>
    </row>
    <row r="184" spans="2:11" x14ac:dyDescent="0.2">
      <c r="B184" s="183">
        <v>0</v>
      </c>
      <c r="C184" s="202">
        <f>CritCnmax</f>
        <v>30</v>
      </c>
      <c r="D184" s="185">
        <v>2</v>
      </c>
      <c r="E184" s="205">
        <f t="shared" si="3"/>
        <v>15</v>
      </c>
      <c r="K184" s="45"/>
    </row>
    <row r="185" spans="2:11" x14ac:dyDescent="0.2">
      <c r="B185" s="187">
        <v>7</v>
      </c>
      <c r="C185" s="196">
        <f>CritCnmax</f>
        <v>30</v>
      </c>
      <c r="D185" s="185">
        <v>3</v>
      </c>
      <c r="E185" s="205">
        <f t="shared" si="3"/>
        <v>10</v>
      </c>
      <c r="K185" s="45"/>
    </row>
    <row r="186" spans="2:11" x14ac:dyDescent="0.2">
      <c r="B186" s="183">
        <f>CritMsmin</f>
        <v>1.5</v>
      </c>
      <c r="C186" s="202">
        <v>0</v>
      </c>
      <c r="D186" s="185">
        <v>5</v>
      </c>
      <c r="E186" s="205">
        <f t="shared" si="3"/>
        <v>6</v>
      </c>
      <c r="K186" s="45"/>
    </row>
    <row r="187" spans="2:11" x14ac:dyDescent="0.2">
      <c r="B187" s="187">
        <f>CritMsmin</f>
        <v>1.5</v>
      </c>
      <c r="C187" s="196">
        <v>55</v>
      </c>
      <c r="D187" s="185">
        <v>7</v>
      </c>
      <c r="E187" s="205">
        <f t="shared" si="3"/>
        <v>4.2857142857142856</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2.6549364859750075</v>
      </c>
      <c r="C190" s="203">
        <f>Cn</f>
        <v>15.602161052846441</v>
      </c>
      <c r="D190" s="185">
        <v>3</v>
      </c>
      <c r="E190" s="205">
        <f t="shared" si="4"/>
        <v>33.333333333333336</v>
      </c>
      <c r="K190" s="45"/>
    </row>
    <row r="191" spans="2:11" x14ac:dyDescent="0.2">
      <c r="B191" s="512">
        <f ca="1">(XCp0-XcgPlein)/D_ref</f>
        <v>2.6549364859750075</v>
      </c>
      <c r="C191" s="513">
        <f>Cn0</f>
        <v>15.602161052846441</v>
      </c>
      <c r="D191" s="185">
        <v>4</v>
      </c>
      <c r="E191" s="205">
        <f t="shared" si="4"/>
        <v>25</v>
      </c>
      <c r="K191" s="45"/>
    </row>
    <row r="192" spans="2:11" x14ac:dyDescent="0.2">
      <c r="B192" s="512">
        <f ca="1">(XCp0-XcgVide)/D_ref</f>
        <v>2.6550907946953206</v>
      </c>
      <c r="C192" s="513">
        <f>Cn0</f>
        <v>15.602161052846441</v>
      </c>
      <c r="D192" s="185">
        <v>6</v>
      </c>
      <c r="E192" s="205">
        <f t="shared" si="4"/>
        <v>16.666666666666668</v>
      </c>
      <c r="K192" s="45"/>
    </row>
    <row r="193" spans="2:11" x14ac:dyDescent="0.2">
      <c r="B193" s="512">
        <f ca="1">(XCp-XcgVide)/D_ref</f>
        <v>2.6550907946953206</v>
      </c>
      <c r="C193" s="513">
        <f>Cn</f>
        <v>15.602161052846441</v>
      </c>
      <c r="D193" s="187">
        <v>7</v>
      </c>
      <c r="E193" s="206">
        <f t="shared" si="4"/>
        <v>14.285714285714286</v>
      </c>
      <c r="K193" s="45"/>
    </row>
    <row r="194" spans="2:11" x14ac:dyDescent="0.2">
      <c r="B194" s="512">
        <f ca="1">MS_min</f>
        <v>2.6549364859750075</v>
      </c>
      <c r="C194" s="514">
        <f>Cn</f>
        <v>15.602161052846441</v>
      </c>
      <c r="D194" s="45"/>
      <c r="E194" s="92"/>
      <c r="K194" s="45"/>
    </row>
    <row r="195" spans="2:11" x14ac:dyDescent="0.2">
      <c r="B195" s="183">
        <v>0</v>
      </c>
      <c r="C195" s="202">
        <f>(CritCnmin+CritCnmax)/2</f>
        <v>22.5</v>
      </c>
      <c r="D195" s="26"/>
      <c r="E195" s="90"/>
      <c r="K195" s="26"/>
    </row>
    <row r="196" spans="2:11" x14ac:dyDescent="0.2">
      <c r="B196" s="185">
        <f>MAX(CritMsmin,CritMsCnmin/C196)</f>
        <v>1.5</v>
      </c>
      <c r="C196" s="45">
        <f>(CritCnmin+CritCnmax)/2</f>
        <v>22.5</v>
      </c>
      <c r="D196" s="26"/>
      <c r="E196" s="90"/>
      <c r="K196" s="26"/>
    </row>
    <row r="197" spans="2:11" x14ac:dyDescent="0.2">
      <c r="B197" s="185">
        <f>MIN(CritMsmax,CritMsCnmax/C197)</f>
        <v>4.4444444444444446</v>
      </c>
      <c r="C197" s="189">
        <f>(CritCnmin+CritCnmax)/2</f>
        <v>22.5</v>
      </c>
    </row>
    <row r="198" spans="2:11" x14ac:dyDescent="0.2">
      <c r="B198" s="187">
        <v>7</v>
      </c>
      <c r="C198" s="190">
        <f>(CritCnmin+CritCnmax)/2</f>
        <v>22.5</v>
      </c>
    </row>
    <row r="199" spans="2:11" x14ac:dyDescent="0.2">
      <c r="B199" s="183">
        <f>(CritMsmin+CritMsmax)/2</f>
        <v>3.75</v>
      </c>
      <c r="C199" s="184">
        <v>0</v>
      </c>
    </row>
    <row r="200" spans="2:11" x14ac:dyDescent="0.2">
      <c r="B200" s="185">
        <f>(CritMsmin+CritMsmax)/2</f>
        <v>3.75</v>
      </c>
      <c r="C200" s="186">
        <f>MAX(CritCnmin,CritMsCnmin/B200)</f>
        <v>15</v>
      </c>
    </row>
    <row r="201" spans="2:11" x14ac:dyDescent="0.2">
      <c r="B201" s="185">
        <f>(CritMsmin+CritMsmax)/2</f>
        <v>3.75</v>
      </c>
      <c r="C201" s="186">
        <f>MIN(CritCnmax,CritMsCnmax/B201)</f>
        <v>26.666666666666668</v>
      </c>
    </row>
    <row r="202" spans="2:11" x14ac:dyDescent="0.2">
      <c r="B202" s="187">
        <f>(CritMsmin+CritMsmax)/2</f>
        <v>3.75</v>
      </c>
      <c r="C202" s="188">
        <v>55</v>
      </c>
    </row>
    <row r="203" spans="2:11" x14ac:dyDescent="0.2">
      <c r="D203" s="474"/>
    </row>
    <row r="204" spans="2:11" x14ac:dyDescent="0.2">
      <c r="B204" s="476" t="s">
        <v>405</v>
      </c>
      <c r="C204" s="31" t="b">
        <f ca="1">(OR(C205:C210))</f>
        <v>0</v>
      </c>
      <c r="D204" s="474"/>
    </row>
    <row r="205" spans="2:11" x14ac:dyDescent="0.2">
      <c r="B205" s="475" t="s">
        <v>402</v>
      </c>
      <c r="C205" s="474" t="b">
        <f ca="1">AND(Type_propu="H2O",RIGHT(Type_fusee,1)=" ")</f>
        <v>0</v>
      </c>
      <c r="D205" s="474"/>
    </row>
    <row r="206" spans="2:11" x14ac:dyDescent="0.2">
      <c r="B206" s="475" t="s">
        <v>118</v>
      </c>
      <c r="C206" s="474" t="b">
        <f ca="1">AND(Type_propu="Fusex",RIGHT(Type_fusee,1)=".")</f>
        <v>0</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C28" sqref="C28"/>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SP02-Alpha</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563</v>
      </c>
      <c r="C10" s="596" t="str">
        <f>Matricule</f>
        <v>MF0</v>
      </c>
      <c r="D10" s="596"/>
      <c r="F10" s="5"/>
      <c r="N10" s="58"/>
    </row>
    <row r="11" spans="1:14" ht="12.75" customHeight="1" x14ac:dyDescent="0.2">
      <c r="A11" s="59"/>
      <c r="B11" s="140" t="str">
        <f>IF(Lang="Français","Masse totale",IF(Lang="English","Total Mass",""))</f>
        <v>Masse totale</v>
      </c>
      <c r="C11" s="625">
        <f ca="1">MassePlein</f>
        <v>3.0551000000000004</v>
      </c>
      <c r="D11" s="625"/>
      <c r="F11" s="5"/>
      <c r="N11" s="58"/>
    </row>
    <row r="12" spans="1:14" ht="12.75" customHeight="1" x14ac:dyDescent="0.2">
      <c r="A12" s="59"/>
      <c r="B12" s="227" t="str">
        <f>IF(Lang="Français","Propulseur",IF(Lang="English","Motor",""))</f>
        <v>Propulseur</v>
      </c>
      <c r="C12" s="628" t="str">
        <f>Propu</f>
        <v>Aucun (2e ét. inerte)</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6.8257694409323945E-3</v>
      </c>
      <c r="D15" s="630"/>
      <c r="N15" s="58"/>
    </row>
    <row r="16" spans="1:14" ht="12.75" customHeight="1" x14ac:dyDescent="0.2">
      <c r="A16" s="59"/>
      <c r="B16" s="141" t="s">
        <v>5</v>
      </c>
      <c r="C16" s="623">
        <v>0.6</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2.5</v>
      </c>
      <c r="D19" s="627"/>
      <c r="N19" s="58"/>
    </row>
    <row r="20" spans="1:18" ht="12.75" customHeight="1" x14ac:dyDescent="0.2">
      <c r="A20" s="59"/>
      <c r="B20" s="140" t="str">
        <f>IF(Lang="Français","Élévation",IF(Lang="English","Angle /horizon",""))</f>
        <v>Élévation</v>
      </c>
      <c r="C20" s="626">
        <v>77.775282912698117</v>
      </c>
      <c r="D20" s="626"/>
      <c r="N20" s="58"/>
    </row>
    <row r="21" spans="1:18" ht="12.75" customHeight="1" x14ac:dyDescent="0.2">
      <c r="A21" s="59"/>
      <c r="B21" s="140" t="s">
        <v>6</v>
      </c>
      <c r="C21" s="627">
        <v>0</v>
      </c>
      <c r="D21" s="627"/>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3" t="str">
        <f>IF(Lang="Français","DescenteSousParachute",IF(Lang="English","Over Parachute",""))</f>
        <v>DescenteSousParachute</v>
      </c>
      <c r="D23" s="614"/>
      <c r="F23" s="4"/>
      <c r="G23" s="50">
        <f ca="1">TODAY()</f>
        <v>45957</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5" t="str">
        <f>IF(Lang="Français","Sortie de Rampe",IF(Lang="English","Launch-Pad Exit",""))</f>
        <v>Sortie de Rampe</v>
      </c>
      <c r="G24" s="616"/>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3.0550000000000002</v>
      </c>
      <c r="D25" s="480">
        <f>IF(RIGHT(Type_fusee,1)=".",1,0.15)</f>
        <v>0.15</v>
      </c>
      <c r="F25" s="619" t="str">
        <f>IF(Lang="Français","Vit max &amp; Acc max",IF(Lang="English","Max Velocity &amp; Acc",""))</f>
        <v>Vit max &amp; Acc max</v>
      </c>
      <c r="G25" s="620"/>
      <c r="H25" s="115"/>
      <c r="I25" s="115"/>
      <c r="J25" s="115"/>
      <c r="K25" s="158">
        <f ca="1">MAX(vit_xz)</f>
        <v>176.71085285003218</v>
      </c>
      <c r="L25" s="494">
        <f ca="1">MAX(acc_xz)</f>
        <v>34.046546894500366</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4.7</v>
      </c>
      <c r="I26" s="156">
        <f ca="1">IF(T_satellite&lt;&gt;0,INDEX(pos_z,MATCH("Satellite",Event_sat,0)),"")</f>
        <v>722.86912309807519</v>
      </c>
      <c r="J26" s="154">
        <f ca="1">IF(T_satellite&lt;&gt;0,INDEX(pos_x,MATCH("Satellite",Event_sat,0)),"")</f>
        <v>151.70888418698402</v>
      </c>
      <c r="K26" s="159">
        <f ca="1">IF(T_satellite&lt;&gt;0,INDEX(vit_xz,MATCH("Satellite",Event_sat,0)),"")</f>
        <v>134.41379737089935</v>
      </c>
      <c r="L26" s="495"/>
      <c r="M26" s="485">
        <f ca="1">1/2*Rho_moyen*1*V_ouv_sat^2*S_satellite</f>
        <v>221.32159431489859</v>
      </c>
      <c r="N26" s="58"/>
    </row>
    <row r="27" spans="1:18" x14ac:dyDescent="0.2">
      <c r="A27" s="59"/>
      <c r="B27" s="468" t="str">
        <f>IF(Lang="Français","Ouverture para",IF(Lang="English","Opening time",""))</f>
        <v>Ouverture para</v>
      </c>
      <c r="C27" s="507">
        <v>14.2</v>
      </c>
      <c r="D27" s="507">
        <v>4.7</v>
      </c>
      <c r="F27" s="619" t="s">
        <v>15</v>
      </c>
      <c r="G27" s="620"/>
      <c r="H27" s="153">
        <f ca="1">INDEX(t,MATCH("Apogée",Event,0))</f>
        <v>14.399999999999944</v>
      </c>
      <c r="I27" s="157">
        <f ca="1">INDEX(pos_z,MATCH("Apogée",Event,0))</f>
        <v>1268.4477109637482</v>
      </c>
      <c r="J27" s="155">
        <f ca="1">INDEX(pos_x,MATCH("Apogée",Event,0))</f>
        <v>378.50097859617938</v>
      </c>
      <c r="K27" s="160">
        <f ca="1">INDEX(vit_xz,MATCH("Apogée",Event,0))</f>
        <v>19.818828607541395</v>
      </c>
      <c r="L27" s="496"/>
      <c r="M27" s="500"/>
      <c r="N27" s="58"/>
    </row>
    <row r="28" spans="1:18" x14ac:dyDescent="0.2">
      <c r="A28" s="59"/>
      <c r="B28" s="534" t="s">
        <v>558</v>
      </c>
      <c r="C28" s="507" t="s">
        <v>560</v>
      </c>
      <c r="D28" s="507"/>
      <c r="F28" s="617" t="str">
        <f>IF(Lang="Français","Ouverture parachute fusée",IF(Lang="English","Rocket parachute opening",""))</f>
        <v>Ouverture parachute fusée</v>
      </c>
      <c r="G28" s="618"/>
      <c r="H28" s="152">
        <f>T_para</f>
        <v>14.2</v>
      </c>
      <c r="I28" s="156">
        <f ca="1">INDEX(pos_z,MATCH("Para",Event_para,0))</f>
        <v>1268.115731505909</v>
      </c>
      <c r="J28" s="486">
        <f ca="1">INDEX(pos_x,MATCH("Para",Event_para,0))</f>
        <v>374.53379787258677</v>
      </c>
      <c r="K28" s="159">
        <f ca="1">INDEX(vit_xz,MATCH("Para",Event_para,0))</f>
        <v>20.039869173948706</v>
      </c>
      <c r="L28" s="495"/>
      <c r="M28" s="485">
        <f ca="1">1/2*Rho_moyen*1*V_ouverture^2*S_para</f>
        <v>118.19231769782087</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0.02</v>
      </c>
      <c r="F29" s="606" t="str">
        <f>IF(Lang="Français","Impact balistique",IF(Lang="English","Balistic Impact",""))</f>
        <v>Impact balistique</v>
      </c>
      <c r="G29" s="607"/>
      <c r="H29" s="497">
        <f ca="1">INDEX(t,MATCH("Impact balistique",Event,0))</f>
        <v>33.300000000000182</v>
      </c>
      <c r="I29" s="517" t="s">
        <v>428</v>
      </c>
      <c r="J29" s="487">
        <f ca="1">INDEX(pos_x,MATCH("Impact balistique",Event,0))</f>
        <v>644.29262010737602</v>
      </c>
      <c r="K29" s="501">
        <f ca="1">K47</f>
        <v>103.632853982792</v>
      </c>
      <c r="L29" s="498"/>
      <c r="M29" s="502">
        <f ca="1">0.5*m_vide*K29^2</f>
        <v>16404.996268605046</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10.091143184087175</v>
      </c>
      <c r="D32" s="424">
        <f>SQRT(2*m_satellite*g/Rho_moyen/S_satellite/Cx_satellite)</f>
        <v>10.960038730752361</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125.66621128769766</v>
      </c>
      <c r="D33" s="132">
        <f ca="1">IF(V_satellite&lt;&gt;0,Alt_sat/V_satellite,0)</f>
        <v>65.954978887967243</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139.86621128769767</v>
      </c>
      <c r="D34" s="132">
        <f ca="1">T_satellite+Dt_satellite</f>
        <v>70.654978887967246</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628.3310564384883</v>
      </c>
      <c r="D35" s="151">
        <f ca="1">IF(V_satellite&lt;&gt;0,Alt_sat*V_vent_sat/V_satellite,0)</f>
        <v>329.7748944398362</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3.2</v>
      </c>
      <c r="I42" s="150">
        <v>497.16938386972515</v>
      </c>
      <c r="J42" s="150">
        <v>100.55190764607381</v>
      </c>
      <c r="K42" s="150">
        <v>176.71085285003218</v>
      </c>
      <c r="L42" s="148" t="s">
        <v>14</v>
      </c>
      <c r="M42" s="149">
        <f>Beta_rampe</f>
        <v>77.775282912698117</v>
      </c>
    </row>
    <row r="43" spans="1:16" x14ac:dyDescent="0.2">
      <c r="A43" s="161"/>
      <c r="B43" s="166" t="str">
        <f>IF(Lang="Français","Bord   'a'","Side length 'a'")</f>
        <v>Bord   'a'</v>
      </c>
      <c r="D43" s="162"/>
      <c r="F43" s="620" t="str">
        <f>IF(Lang="Français","Sortie de Rampe",IF(Lang="English","Launch-Pad Exit",""))</f>
        <v>Sortie de Rampe</v>
      </c>
      <c r="G43" s="620"/>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176.71085285003218</v>
      </c>
      <c r="L44" s="118">
        <f ca="1">MAX(acc_xz)</f>
        <v>34.046546894500366</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3.4099999999999957</v>
      </c>
      <c r="I45" s="119">
        <f ca="1">INDEX(pos_z,MATCH("Fin de propulsion",Event,0))</f>
        <v>532.70869513044704</v>
      </c>
      <c r="J45" s="119">
        <f ca="1">INDEX(pos_x,MATCH("Fin de propulsion",Event,0))</f>
        <v>108.29828447018217</v>
      </c>
      <c r="K45" s="119">
        <f ca="1">INDEX(vit_xz,MATCH("Fin de propulsion",Event,0))</f>
        <v>169.77446449240023</v>
      </c>
      <c r="L45" s="116">
        <f ca="1">INDEX(acc_xz,MATCH("Fin de propulsion",Event,0))</f>
        <v>32.178748142187956</v>
      </c>
      <c r="M45" s="116">
        <f ca="1">INDEX(BetaD,MATCH("Fin de propulsion",Event,0))</f>
        <v>77.630025514513548</v>
      </c>
    </row>
    <row r="46" spans="1:16" x14ac:dyDescent="0.2">
      <c r="A46" s="161"/>
      <c r="B46" s="168">
        <v>310</v>
      </c>
      <c r="D46" s="162"/>
      <c r="F46" s="620" t="s">
        <v>15</v>
      </c>
      <c r="G46" s="620"/>
      <c r="H46" s="118">
        <f ca="1">INDEX(t,MATCH("Apogée",Event,0))</f>
        <v>14.399999999999944</v>
      </c>
      <c r="I46" s="117">
        <f ca="1">INDEX(pos_z,MATCH("Apogée",Event,0))</f>
        <v>1268.4477109637482</v>
      </c>
      <c r="J46" s="120">
        <f ca="1">INDEX(pos_x,MATCH("Apogée",Event,0))</f>
        <v>378.50097859617938</v>
      </c>
      <c r="K46" s="120">
        <f ca="1">INDEX(vit_xz,MATCH("Apogée",Event,0))</f>
        <v>19.818828607541395</v>
      </c>
      <c r="L46" s="116">
        <f ca="1">INDEX(acc_xz,MATCH("Apogée",Event,0))</f>
        <v>9.8380331736059663</v>
      </c>
      <c r="M46" s="121">
        <f ca="1">INDEX(BetaD,MATCH("Apogée",Event,0))</f>
        <v>1.9551064518539154</v>
      </c>
    </row>
    <row r="47" spans="1:16" x14ac:dyDescent="0.2">
      <c r="A47" s="161"/>
      <c r="B47" s="169" t="s">
        <v>9</v>
      </c>
      <c r="D47" s="162"/>
      <c r="F47" s="635" t="str">
        <f>IF(Lang="Français","Impact balistique",IF(Lang="English","Balistic Impact",""))</f>
        <v>Impact balistique</v>
      </c>
      <c r="G47" s="635"/>
      <c r="H47" s="116">
        <f ca="1">INDEX(t,MATCH("Impact balistique",Event,0))</f>
        <v>33.300000000000182</v>
      </c>
      <c r="I47" s="148" t="s">
        <v>16</v>
      </c>
      <c r="J47" s="117">
        <f ca="1">INDEX(pos_x,MATCH("Impact balistique",Event,0))</f>
        <v>644.29262010737602</v>
      </c>
      <c r="K47" s="119">
        <f ca="1">INDEX(vit_xz,MATCH("Impact balistique",Event,0))</f>
        <v>103.632853982792</v>
      </c>
      <c r="L47" s="116">
        <f ca="1">INDEX(acc_xz,MATCH("Impact balistique",Event,0))</f>
        <v>1.2042155165552744</v>
      </c>
      <c r="M47" s="116">
        <f ca="1">INDEX(BetaD,MATCH("Impact balistique",Event,0))</f>
        <v>-86.051884081584916</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14.2</v>
      </c>
      <c r="I48" s="123">
        <f ca="1">INDEX(pos_z,MATCH("Para",Event_para,0))</f>
        <v>1268.115731505909</v>
      </c>
      <c r="J48" s="123">
        <f ca="1">INDEX(pos_x,MATCH("Para",Event_para,0))</f>
        <v>374.53379787258677</v>
      </c>
      <c r="K48" s="123">
        <f ca="1">INDEX(vit_xz,MATCH("Para",Event_para,0))</f>
        <v>20.039869173948706</v>
      </c>
      <c r="L48" s="122">
        <f ca="1">INDEX(acc_xz,MATCH("Para",Event_para,0))</f>
        <v>9.867388818241885</v>
      </c>
      <c r="M48" s="124">
        <f ca="1">INDEX(BetaD,MATCH("Para",Event_para,0))</f>
        <v>7.5826015550782362</v>
      </c>
    </row>
    <row r="49" spans="1:13" x14ac:dyDescent="0.2">
      <c r="A49" s="161"/>
      <c r="D49" s="162"/>
      <c r="F49" s="636" t="str">
        <f>IF(Lang="Français","Impact fusée sous para.",IF(Lang="English","Impact of rocket with para. ",""))</f>
        <v>Impact fusée sous para.</v>
      </c>
      <c r="G49" s="636"/>
      <c r="H49" s="125">
        <f ca="1">T_para+Dt_para</f>
        <v>139.86621128769767</v>
      </c>
      <c r="I49" s="127" t="s">
        <v>16</v>
      </c>
      <c r="J49" s="126" t="str">
        <f ca="1">CONCATENATE(TEXT(X_para-Dx_para,"0")," | ",TEXT(X_para+Dx_para,"0"))</f>
        <v>-254 | 1003</v>
      </c>
      <c r="K49" s="126">
        <f ca="1">V_para</f>
        <v>10.091143184087175</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4.7</v>
      </c>
      <c r="I50" s="123">
        <f ca="1">IF(T_satellite&lt;&gt;0,INDEX(pos_z,MATCH("Satellite",Event_sat,0)),"")</f>
        <v>722.86912309807519</v>
      </c>
      <c r="J50" s="129">
        <f ca="1">IF(T_satellite&lt;&gt;0,INDEX(pos_x,MATCH("Satellite",Event_sat,0)),"")</f>
        <v>151.70888418698402</v>
      </c>
      <c r="K50" s="123">
        <f ca="1">IF(T_satellite&lt;&gt;0,INDEX(vit_xz,MATCH("Satellite",Event_sat,0)),"")</f>
        <v>134.41379737089935</v>
      </c>
      <c r="L50" s="122">
        <f ca="1">IF(T_satellite&lt;&gt;0,INDEX(acc_xz,MATCH("Satellite",Event_sat,0)),"")</f>
        <v>23.965207705777299</v>
      </c>
      <c r="M50" s="124">
        <f ca="1">IF(T_satellite&lt;&gt;0,INDEX(BetaD,MATCH("Satellite",Event_sat,0)),"")</f>
        <v>76.551655955665623</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70.654978887967246</v>
      </c>
      <c r="I51" s="130" t="str">
        <f>IF(T_satellite&lt;&gt;0,"~0","")</f>
        <v>~0</v>
      </c>
      <c r="J51" s="130" t="str">
        <f ca="1">IF(T_satellite&lt;&gt;0,CONCATENATE(TEXT(X_satellite-Dx_sat,"0")," | ",TEXT(X_satellite+Dx_sat,"0")),"")</f>
        <v>-178 | 481</v>
      </c>
      <c r="K51" s="130">
        <f>IF(T_satellite&lt;&gt;0,V_satellite,"")</f>
        <v>10.960038730752361</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14.2</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1268.4477109637482</v>
      </c>
      <c r="C121" s="216">
        <f ca="1">MAX(Altitude_culmi,Portee_balistique)</f>
        <v>1268.4477109637482</v>
      </c>
    </row>
    <row r="123" spans="2:3" x14ac:dyDescent="0.2">
      <c r="B123" s="210" t="s">
        <v>49</v>
      </c>
      <c r="C123" s="211" t="s">
        <v>45</v>
      </c>
    </row>
    <row r="124" spans="2:3" x14ac:dyDescent="0.2">
      <c r="B124" s="217">
        <f ca="1">X_para</f>
        <v>374.53379787258677</v>
      </c>
      <c r="C124" s="214">
        <f ca="1">Alt_para</f>
        <v>1268.115731505909</v>
      </c>
    </row>
    <row r="125" spans="2:3" x14ac:dyDescent="0.2">
      <c r="B125" s="217">
        <f ca="1">X_para</f>
        <v>374.53379787258677</v>
      </c>
      <c r="C125" s="214">
        <f ca="1">Alt_para/2</f>
        <v>634.05786575295451</v>
      </c>
    </row>
    <row r="126" spans="2:3" x14ac:dyDescent="0.2">
      <c r="B126" s="217">
        <f ca="1">X_para</f>
        <v>374.53379787258677</v>
      </c>
      <c r="C126" s="214">
        <v>0</v>
      </c>
    </row>
    <row r="127" spans="2:3" x14ac:dyDescent="0.2">
      <c r="B127" s="217">
        <f ca="1">X_para+Alt_para/40</f>
        <v>406.2366911602345</v>
      </c>
      <c r="C127" s="214">
        <f ca="1">Alt_para/20</f>
        <v>63.405786575295451</v>
      </c>
    </row>
    <row r="128" spans="2:3" x14ac:dyDescent="0.2">
      <c r="B128" s="217">
        <f ca="1">X_para</f>
        <v>374.53379787258677</v>
      </c>
      <c r="C128" s="214">
        <v>0</v>
      </c>
    </row>
    <row r="129" spans="2:6" x14ac:dyDescent="0.2">
      <c r="B129" s="217">
        <f ca="1">X_para-Alt_para/40</f>
        <v>342.83090458493905</v>
      </c>
      <c r="C129" s="214">
        <f ca="1">Alt_para/20</f>
        <v>63.405786575295451</v>
      </c>
    </row>
    <row r="130" spans="2:6" x14ac:dyDescent="0.2">
      <c r="B130" s="218">
        <f ca="1">X_para</f>
        <v>374.53379787258677</v>
      </c>
      <c r="C130" s="219">
        <v>0</v>
      </c>
    </row>
    <row r="131" spans="2:6" x14ac:dyDescent="0.2">
      <c r="B131" s="210" t="s">
        <v>48</v>
      </c>
      <c r="C131" s="211" t="s">
        <v>45</v>
      </c>
    </row>
    <row r="132" spans="2:6" x14ac:dyDescent="0.2">
      <c r="B132" s="213">
        <f>T_para</f>
        <v>14.2</v>
      </c>
      <c r="C132" s="214">
        <f ca="1">Alt_para</f>
        <v>1268.115731505909</v>
      </c>
    </row>
    <row r="133" spans="2:6" x14ac:dyDescent="0.2">
      <c r="B133" s="213">
        <f ca="1">(B132+B134)/2</f>
        <v>77.033105643848828</v>
      </c>
      <c r="C133" s="214">
        <f ca="1">(C132+C134)/2</f>
        <v>634.05786575295451</v>
      </c>
      <c r="E133" s="232">
        <v>1</v>
      </c>
      <c r="F133" s="233" t="s">
        <v>175</v>
      </c>
    </row>
    <row r="134" spans="2:6" x14ac:dyDescent="0.2">
      <c r="B134" s="213">
        <f ca="1">H49</f>
        <v>139.86621128769767</v>
      </c>
      <c r="C134" s="214">
        <f>0</f>
        <v>0</v>
      </c>
      <c r="E134" s="161">
        <v>1</v>
      </c>
      <c r="F134" s="234" t="s">
        <v>176</v>
      </c>
    </row>
    <row r="135" spans="2:6" x14ac:dyDescent="0.2">
      <c r="B135" s="213">
        <f ca="1">H49+E133*sS/2*zZ_fus-E134*sS*tT_fus</f>
        <v>138.53929151139613</v>
      </c>
      <c r="C135" s="214">
        <f ca="1">Alt_para-V_para*(H49-T_para)+E133*sS*Altitude_culmi/H49*zZ_fus+E134*sS/2*Altitude_culmi/H49*tT_fus</f>
        <v>43.766666137371672</v>
      </c>
      <c r="E135" s="161"/>
      <c r="F135" s="241" t="s">
        <v>177</v>
      </c>
    </row>
    <row r="136" spans="2:6" x14ac:dyDescent="0.2">
      <c r="B136" s="213">
        <f ca="1">H49</f>
        <v>139.86621128769767</v>
      </c>
      <c r="C136" s="214">
        <f ca="1">Alt_para-V_para*(H49-T_para)</f>
        <v>0</v>
      </c>
      <c r="E136" s="235" t="s">
        <v>172</v>
      </c>
      <c r="F136" s="236">
        <f ca="1">T_balistique/10</f>
        <v>3.3300000000000183</v>
      </c>
    </row>
    <row r="137" spans="2:6" x14ac:dyDescent="0.2">
      <c r="B137" s="213">
        <f ca="1">H49-E133*sS/2*zZ_fus-E134*sS*tT_fus</f>
        <v>135.20929151139609</v>
      </c>
      <c r="C137" s="214">
        <f ca="1">Alt_para-V_para*(H49-T_para)+E133*sS*Altitude_culmi/H49*zZ_fus-E134*sS/2*Altitude_culmi/H49*tT_fus</f>
        <v>16.632923422123792</v>
      </c>
      <c r="E137" s="235" t="s">
        <v>173</v>
      </c>
      <c r="F137" s="236">
        <f ca="1">(H49-T_para)/H49</f>
        <v>0.89847440729776162</v>
      </c>
    </row>
    <row r="138" spans="2:6" x14ac:dyDescent="0.2">
      <c r="B138" s="215">
        <f ca="1">H49</f>
        <v>139.86621128769767</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0.8588588588588596</v>
      </c>
    </row>
    <row r="155" spans="2:6" x14ac:dyDescent="0.2">
      <c r="B155" s="215" t="b">
        <f>IF(Nb_sat="1 satellite",H51)</f>
        <v>0</v>
      </c>
      <c r="C155" s="216" t="b">
        <f>IF(Nb_sat="1 satellite",0)</f>
        <v>0</v>
      </c>
      <c r="E155" s="237" t="s">
        <v>174</v>
      </c>
      <c r="F155" s="238">
        <f ca="1">V_satellite*(T_balistique-T_satellite)/Alt_sat</f>
        <v>0.43362912826612909</v>
      </c>
    </row>
    <row r="157" spans="2:6" x14ac:dyDescent="0.2">
      <c r="B157" s="210" t="s">
        <v>2</v>
      </c>
      <c r="C157" s="228" t="s">
        <v>29</v>
      </c>
      <c r="D157" s="211" t="s">
        <v>3</v>
      </c>
    </row>
    <row r="158" spans="2:6" x14ac:dyDescent="0.2">
      <c r="B158" s="231">
        <f>T_para/4</f>
        <v>3.55</v>
      </c>
      <c r="C158" s="82">
        <f ca="1">Alt_para/2</f>
        <v>634.05786575295451</v>
      </c>
      <c r="D158" s="214">
        <f ca="1">X_para/4</f>
        <v>93.633449468146694</v>
      </c>
    </row>
    <row r="159" spans="2:6" x14ac:dyDescent="0.2">
      <c r="B159" s="229">
        <f ca="1">Temps_culmi + (T_balistique-Temps_culmi)/2</f>
        <v>23.850000000000065</v>
      </c>
      <c r="C159" s="230">
        <f ca="1">Altitude_culmi/2</f>
        <v>634.22385548187412</v>
      </c>
      <c r="D159" s="216">
        <f ca="1">X_culmi+(Portee_balistique-X_culmi)*2/3</f>
        <v>555.69540627031051</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378.50097859617938</v>
      </c>
      <c r="E162" s="422"/>
      <c r="F162" s="423" t="s">
        <v>305</v>
      </c>
    </row>
    <row r="163" spans="2:6" x14ac:dyDescent="0.2">
      <c r="B163" s="231" t="e">
        <f ca="1">IF(AND(Altitude_culmi&gt;80, Altitude_culmi&lt;=350), 49, NA())</f>
        <v>#N/A</v>
      </c>
      <c r="C163" s="5">
        <v>23</v>
      </c>
      <c r="D163" s="82">
        <f t="shared" ca="1" si="0"/>
        <v>401.50097859617938</v>
      </c>
      <c r="E163" s="82"/>
      <c r="F163" s="214">
        <f t="shared" ref="F163:F178" ca="1" si="1">X_culmi-C162</f>
        <v>378.50097859617938</v>
      </c>
    </row>
    <row r="164" spans="2:6" x14ac:dyDescent="0.2">
      <c r="B164" s="231" t="e">
        <f ca="1">IF(AND(Altitude_culmi&gt;80, Altitude_culmi&lt;=350), 43, NA())</f>
        <v>#N/A</v>
      </c>
      <c r="C164" s="5">
        <v>23</v>
      </c>
      <c r="D164" s="82">
        <f t="shared" ca="1" si="0"/>
        <v>401.50097859617938</v>
      </c>
      <c r="E164" s="82"/>
      <c r="F164" s="214">
        <f t="shared" ca="1" si="1"/>
        <v>355.50097859617938</v>
      </c>
    </row>
    <row r="165" spans="2:6" x14ac:dyDescent="0.2">
      <c r="B165" s="231" t="e">
        <f ca="1">IF(AND(Altitude_culmi&gt;80, Altitude_culmi&lt;=350), 43, NA())</f>
        <v>#N/A</v>
      </c>
      <c r="C165" s="5">
        <v>0</v>
      </c>
      <c r="D165" s="82">
        <f t="shared" ca="1" si="0"/>
        <v>378.50097859617938</v>
      </c>
      <c r="E165" s="82"/>
      <c r="F165" s="214">
        <f t="shared" ca="1" si="1"/>
        <v>355.50097859617938</v>
      </c>
    </row>
    <row r="166" spans="2:6" x14ac:dyDescent="0.2">
      <c r="B166" s="231" t="e">
        <f ca="1">IF(AND(Altitude_culmi&gt;80, Altitude_culmi&lt;=350), 43, NA())</f>
        <v>#N/A</v>
      </c>
      <c r="C166" s="5">
        <v>23</v>
      </c>
      <c r="D166" s="82">
        <f t="shared" ca="1" si="0"/>
        <v>401.50097859617938</v>
      </c>
      <c r="E166" s="82"/>
      <c r="F166" s="214">
        <f t="shared" ca="1" si="1"/>
        <v>378.50097859617938</v>
      </c>
    </row>
    <row r="167" spans="2:6" x14ac:dyDescent="0.2">
      <c r="B167" s="231" t="e">
        <f ca="1">IF(AND(Altitude_culmi&gt;80, Altitude_culmi&lt;=350), 0.5, NA())</f>
        <v>#N/A</v>
      </c>
      <c r="C167" s="5">
        <v>23</v>
      </c>
      <c r="D167" s="82">
        <f t="shared" ca="1" si="0"/>
        <v>401.50097859617938</v>
      </c>
      <c r="E167" s="82"/>
      <c r="F167" s="214">
        <f t="shared" ca="1" si="1"/>
        <v>355.50097859617938</v>
      </c>
    </row>
    <row r="168" spans="2:6" x14ac:dyDescent="0.2">
      <c r="B168" s="231" t="e">
        <f ca="1">IF(AND(Altitude_culmi&gt;80, Altitude_culmi&lt;=350), 0.5, NA())</f>
        <v>#N/A</v>
      </c>
      <c r="C168" s="5">
        <v>8</v>
      </c>
      <c r="D168" s="82">
        <f t="shared" ca="1" si="0"/>
        <v>386.50097859617938</v>
      </c>
      <c r="E168" s="82"/>
      <c r="F168" s="214">
        <f t="shared" ca="1" si="1"/>
        <v>355.50097859617938</v>
      </c>
    </row>
    <row r="169" spans="2:6" x14ac:dyDescent="0.2">
      <c r="B169" s="231" t="e">
        <f ca="1">IF(AND(Altitude_culmi&gt;80, Altitude_culmi&lt;=350), 27, NA())</f>
        <v>#N/A</v>
      </c>
      <c r="C169" s="5">
        <v>8</v>
      </c>
      <c r="D169" s="82">
        <f t="shared" ca="1" si="0"/>
        <v>386.50097859617938</v>
      </c>
      <c r="E169" s="82"/>
      <c r="F169" s="214">
        <f t="shared" ca="1" si="1"/>
        <v>370.50097859617938</v>
      </c>
    </row>
    <row r="170" spans="2:6" x14ac:dyDescent="0.2">
      <c r="B170" s="231" t="e">
        <f ca="1">IF(AND(Altitude_culmi&gt;80, Altitude_culmi&lt;=350), 27, NA())</f>
        <v>#N/A</v>
      </c>
      <c r="C170" s="5">
        <v>23</v>
      </c>
      <c r="D170" s="82">
        <f t="shared" ca="1" si="0"/>
        <v>401.50097859617938</v>
      </c>
      <c r="E170" s="82"/>
      <c r="F170" s="214">
        <f t="shared" ca="1" si="1"/>
        <v>370.50097859617938</v>
      </c>
    </row>
    <row r="171" spans="2:6" x14ac:dyDescent="0.2">
      <c r="B171" s="231" t="e">
        <f ca="1">IF(AND(Altitude_culmi&gt;80, Altitude_culmi&lt;=350), 27, NA())</f>
        <v>#N/A</v>
      </c>
      <c r="C171" s="5">
        <v>8</v>
      </c>
      <c r="D171" s="82">
        <f t="shared" ca="1" si="0"/>
        <v>386.50097859617938</v>
      </c>
      <c r="E171" s="82"/>
      <c r="F171" s="214">
        <f t="shared" ca="1" si="1"/>
        <v>355.50097859617938</v>
      </c>
    </row>
    <row r="172" spans="2:6" x14ac:dyDescent="0.2">
      <c r="B172" s="231" t="e">
        <f ca="1">IF(AND(Altitude_culmi&gt;80, Altitude_culmi&lt;=350), 29, NA())</f>
        <v>#N/A</v>
      </c>
      <c r="C172" s="5">
        <v>7.6</v>
      </c>
      <c r="D172" s="82">
        <f t="shared" ca="1" si="0"/>
        <v>386.1009785961794</v>
      </c>
      <c r="E172" s="82"/>
      <c r="F172" s="214">
        <f t="shared" ca="1" si="1"/>
        <v>370.50097859617938</v>
      </c>
    </row>
    <row r="173" spans="2:6" x14ac:dyDescent="0.2">
      <c r="B173" s="231" t="e">
        <f ca="1">IF(AND(Altitude_culmi&gt;80, Altitude_culmi&lt;=350), 31, NA())</f>
        <v>#N/A</v>
      </c>
      <c r="C173" s="5">
        <v>6.8</v>
      </c>
      <c r="D173" s="82">
        <f t="shared" ca="1" si="0"/>
        <v>385.30097859617939</v>
      </c>
      <c r="E173" s="82"/>
      <c r="F173" s="214">
        <f t="shared" ca="1" si="1"/>
        <v>370.90097859617936</v>
      </c>
    </row>
    <row r="174" spans="2:6" x14ac:dyDescent="0.2">
      <c r="B174" s="231" t="e">
        <f ca="1">IF(AND(Altitude_culmi&gt;80, Altitude_culmi&lt;=350), 32, NA())</f>
        <v>#N/A</v>
      </c>
      <c r="C174" s="5">
        <v>6</v>
      </c>
      <c r="D174" s="82">
        <f t="shared" ca="1" si="0"/>
        <v>384.50097859617938</v>
      </c>
      <c r="E174" s="82"/>
      <c r="F174" s="214">
        <f t="shared" ca="1" si="1"/>
        <v>371.70097859617937</v>
      </c>
    </row>
    <row r="175" spans="2:6" x14ac:dyDescent="0.2">
      <c r="B175" s="231" t="e">
        <f ca="1">IF(AND(Altitude_culmi&gt;80, Altitude_culmi&lt;=350), 33, NA())</f>
        <v>#N/A</v>
      </c>
      <c r="C175" s="5">
        <v>5</v>
      </c>
      <c r="D175" s="82">
        <f t="shared" ca="1" si="0"/>
        <v>383.50097859617938</v>
      </c>
      <c r="E175" s="82"/>
      <c r="F175" s="214">
        <f t="shared" ca="1" si="1"/>
        <v>372.50097859617938</v>
      </c>
    </row>
    <row r="176" spans="2:6" x14ac:dyDescent="0.2">
      <c r="B176" s="231" t="e">
        <f ca="1">IF(AND(Altitude_culmi&gt;80, Altitude_culmi&lt;=350), 34, NA())</f>
        <v>#N/A</v>
      </c>
      <c r="C176" s="5">
        <v>3.8</v>
      </c>
      <c r="D176" s="82">
        <f t="shared" ca="1" si="0"/>
        <v>382.30097859617939</v>
      </c>
      <c r="E176" s="82"/>
      <c r="F176" s="214">
        <f t="shared" ca="1" si="1"/>
        <v>373.50097859617938</v>
      </c>
    </row>
    <row r="177" spans="2:6" x14ac:dyDescent="0.2">
      <c r="B177" s="229" t="e">
        <f ca="1">IF(AND(Altitude_culmi&gt;80, Altitude_culmi&lt;=350), 35, NA())</f>
        <v>#N/A</v>
      </c>
      <c r="C177" s="421">
        <v>0</v>
      </c>
      <c r="D177" s="230">
        <f t="shared" ca="1" si="0"/>
        <v>378.50097859617938</v>
      </c>
      <c r="E177" s="82"/>
      <c r="F177" s="214">
        <f t="shared" ca="1" si="1"/>
        <v>374.70097859617937</v>
      </c>
    </row>
    <row r="178" spans="2:6" x14ac:dyDescent="0.2">
      <c r="E178" s="230"/>
      <c r="F178" s="216">
        <f t="shared" ca="1" si="1"/>
        <v>378.50097859617938</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378.50097859617938</v>
      </c>
      <c r="E180" s="228"/>
      <c r="F180" s="211" t="s">
        <v>308</v>
      </c>
    </row>
    <row r="181" spans="2:6" x14ac:dyDescent="0.2">
      <c r="B181" s="231">
        <f ca="1">IF(Altitude_culmi&gt;350, 300, NA())</f>
        <v>300</v>
      </c>
      <c r="C181" s="5">
        <v>0</v>
      </c>
      <c r="D181" s="82">
        <f t="shared" ca="1" si="2"/>
        <v>378.50097859617938</v>
      </c>
      <c r="E181" s="82"/>
      <c r="F181" s="214">
        <f t="shared" ref="F181:F201" ca="1" si="3">X_culmi-C180</f>
        <v>378.50097859617938</v>
      </c>
    </row>
    <row r="182" spans="2:6" x14ac:dyDescent="0.2">
      <c r="B182" s="231">
        <f ca="1">IF(Altitude_culmi&gt;350, 280, NA())</f>
        <v>280</v>
      </c>
      <c r="C182" s="5">
        <v>10</v>
      </c>
      <c r="D182" s="82">
        <f t="shared" ca="1" si="2"/>
        <v>388.50097859617938</v>
      </c>
      <c r="E182" s="82"/>
      <c r="F182" s="214">
        <f t="shared" ca="1" si="3"/>
        <v>378.50097859617938</v>
      </c>
    </row>
    <row r="183" spans="2:6" x14ac:dyDescent="0.2">
      <c r="B183" s="231">
        <f ca="1">IF(Altitude_culmi&gt;350, 280, NA())</f>
        <v>280</v>
      </c>
      <c r="C183" s="5">
        <v>0</v>
      </c>
      <c r="D183" s="82">
        <f t="shared" ca="1" si="2"/>
        <v>378.50097859617938</v>
      </c>
      <c r="E183" s="82"/>
      <c r="F183" s="214">
        <f t="shared" ca="1" si="3"/>
        <v>368.50097859617938</v>
      </c>
    </row>
    <row r="184" spans="2:6" x14ac:dyDescent="0.2">
      <c r="B184" s="231">
        <f ca="1">IF(Altitude_culmi&gt;350, 280, NA())</f>
        <v>280</v>
      </c>
      <c r="C184" s="5">
        <v>10</v>
      </c>
      <c r="D184" s="82">
        <f t="shared" ca="1" si="2"/>
        <v>388.50097859617938</v>
      </c>
      <c r="E184" s="82"/>
      <c r="F184" s="214">
        <f t="shared" ca="1" si="3"/>
        <v>378.50097859617938</v>
      </c>
    </row>
    <row r="185" spans="2:6" x14ac:dyDescent="0.2">
      <c r="B185" s="231">
        <f ca="1">IF(Altitude_culmi&gt;350, 200, NA())</f>
        <v>200</v>
      </c>
      <c r="C185" s="5">
        <v>13</v>
      </c>
      <c r="D185" s="82">
        <f t="shared" ca="1" si="2"/>
        <v>391.50097859617938</v>
      </c>
      <c r="E185" s="82"/>
      <c r="F185" s="214">
        <f t="shared" ca="1" si="3"/>
        <v>368.50097859617938</v>
      </c>
    </row>
    <row r="186" spans="2:6" x14ac:dyDescent="0.2">
      <c r="B186" s="231">
        <f ca="1">IF(Altitude_culmi&gt;350, 160, NA())</f>
        <v>160</v>
      </c>
      <c r="C186" s="5">
        <v>17</v>
      </c>
      <c r="D186" s="82">
        <f t="shared" ca="1" si="2"/>
        <v>395.50097859617938</v>
      </c>
      <c r="E186" s="82"/>
      <c r="F186" s="214">
        <f t="shared" ca="1" si="3"/>
        <v>365.50097859617938</v>
      </c>
    </row>
    <row r="187" spans="2:6" x14ac:dyDescent="0.2">
      <c r="B187" s="231">
        <f ca="1">IF(Altitude_culmi&gt;350, 115, NA())</f>
        <v>115</v>
      </c>
      <c r="C187" s="5">
        <v>20</v>
      </c>
      <c r="D187" s="82">
        <f t="shared" ca="1" si="2"/>
        <v>398.50097859617938</v>
      </c>
      <c r="E187" s="82"/>
      <c r="F187" s="214">
        <f t="shared" ca="1" si="3"/>
        <v>361.50097859617938</v>
      </c>
    </row>
    <row r="188" spans="2:6" x14ac:dyDescent="0.2">
      <c r="B188" s="231">
        <f ca="1">IF(Altitude_culmi&gt;350, 90, NA())</f>
        <v>90</v>
      </c>
      <c r="C188" s="5">
        <v>25</v>
      </c>
      <c r="D188" s="82">
        <f t="shared" ca="1" si="2"/>
        <v>403.50097859617938</v>
      </c>
      <c r="E188" s="82"/>
      <c r="F188" s="214">
        <f t="shared" ca="1" si="3"/>
        <v>358.50097859617938</v>
      </c>
    </row>
    <row r="189" spans="2:6" x14ac:dyDescent="0.2">
      <c r="B189" s="231">
        <f ca="1">IF(Altitude_culmi&gt;350, 57, NA())</f>
        <v>57</v>
      </c>
      <c r="C189" s="5">
        <v>30</v>
      </c>
      <c r="D189" s="82">
        <f t="shared" ca="1" si="2"/>
        <v>408.50097859617938</v>
      </c>
      <c r="E189" s="82"/>
      <c r="F189" s="214">
        <f t="shared" ca="1" si="3"/>
        <v>353.50097859617938</v>
      </c>
    </row>
    <row r="190" spans="2:6" x14ac:dyDescent="0.2">
      <c r="B190" s="231">
        <f ca="1">IF(Altitude_culmi&gt;350, 40, NA())</f>
        <v>40</v>
      </c>
      <c r="C190" s="5">
        <v>36</v>
      </c>
      <c r="D190" s="82">
        <f t="shared" ca="1" si="2"/>
        <v>414.50097859617938</v>
      </c>
      <c r="E190" s="82"/>
      <c r="F190" s="214">
        <f t="shared" ca="1" si="3"/>
        <v>348.50097859617938</v>
      </c>
    </row>
    <row r="191" spans="2:6" x14ac:dyDescent="0.2">
      <c r="B191" s="231">
        <f ca="1">IF(Altitude_culmi&gt;350, 20, NA())</f>
        <v>20</v>
      </c>
      <c r="C191" s="5">
        <v>48</v>
      </c>
      <c r="D191" s="82">
        <f t="shared" ca="1" si="2"/>
        <v>426.50097859617938</v>
      </c>
      <c r="E191" s="82"/>
      <c r="F191" s="214">
        <f t="shared" ca="1" si="3"/>
        <v>342.50097859617938</v>
      </c>
    </row>
    <row r="192" spans="2:6" x14ac:dyDescent="0.2">
      <c r="B192" s="231">
        <f ca="1">IF(Altitude_culmi&gt;350, 0.5, NA())</f>
        <v>0.5</v>
      </c>
      <c r="C192" s="5">
        <v>62</v>
      </c>
      <c r="D192" s="82">
        <f t="shared" ca="1" si="2"/>
        <v>440.50097859617938</v>
      </c>
      <c r="E192" s="82"/>
      <c r="F192" s="214">
        <f t="shared" ca="1" si="3"/>
        <v>330.50097859617938</v>
      </c>
    </row>
    <row r="193" spans="2:6" x14ac:dyDescent="0.2">
      <c r="B193" s="231">
        <f ca="1">IF(Altitude_culmi&gt;350, 0.5, NA())</f>
        <v>0.5</v>
      </c>
      <c r="C193" s="5">
        <v>37</v>
      </c>
      <c r="D193" s="82">
        <f t="shared" ca="1" si="2"/>
        <v>415.50097859617938</v>
      </c>
      <c r="E193" s="82"/>
      <c r="F193" s="214">
        <f t="shared" ca="1" si="3"/>
        <v>316.50097859617938</v>
      </c>
    </row>
    <row r="194" spans="2:6" x14ac:dyDescent="0.2">
      <c r="B194" s="231">
        <f ca="1">IF(Altitude_culmi&gt;350, 15, NA())</f>
        <v>15</v>
      </c>
      <c r="C194" s="5">
        <v>30</v>
      </c>
      <c r="D194" s="82">
        <f t="shared" ca="1" si="2"/>
        <v>408.50097859617938</v>
      </c>
      <c r="E194" s="82"/>
      <c r="F194" s="214">
        <f t="shared" ca="1" si="3"/>
        <v>341.50097859617938</v>
      </c>
    </row>
    <row r="195" spans="2:6" x14ac:dyDescent="0.2">
      <c r="B195" s="231">
        <f ca="1">IF(Altitude_culmi&gt;350, 30, NA())</f>
        <v>30</v>
      </c>
      <c r="C195" s="5">
        <v>15</v>
      </c>
      <c r="D195" s="82">
        <f t="shared" ca="1" si="2"/>
        <v>393.50097859617938</v>
      </c>
      <c r="E195" s="82"/>
      <c r="F195" s="214">
        <f t="shared" ca="1" si="3"/>
        <v>348.50097859617938</v>
      </c>
    </row>
    <row r="196" spans="2:6" x14ac:dyDescent="0.2">
      <c r="B196" s="231">
        <f ca="1">IF(Altitude_culmi&gt;350, 37, NA())</f>
        <v>37</v>
      </c>
      <c r="C196" s="5">
        <v>0</v>
      </c>
      <c r="D196" s="82">
        <f t="shared" ca="1" si="2"/>
        <v>378.50097859617938</v>
      </c>
      <c r="E196" s="82"/>
      <c r="F196" s="214">
        <f t="shared" ca="1" si="3"/>
        <v>363.50097859617938</v>
      </c>
    </row>
    <row r="197" spans="2:6" x14ac:dyDescent="0.2">
      <c r="B197" s="231">
        <f ca="1">IF(Altitude_culmi&gt;350, 67, NA())</f>
        <v>67</v>
      </c>
      <c r="C197" s="5">
        <v>0</v>
      </c>
      <c r="D197" s="82">
        <f t="shared" ca="1" si="2"/>
        <v>378.50097859617938</v>
      </c>
      <c r="E197" s="82"/>
      <c r="F197" s="214">
        <f t="shared" ca="1" si="3"/>
        <v>378.50097859617938</v>
      </c>
    </row>
    <row r="198" spans="2:6" x14ac:dyDescent="0.2">
      <c r="B198" s="231">
        <f ca="1">IF(Altitude_culmi&gt;350, 67, NA())</f>
        <v>67</v>
      </c>
      <c r="C198" s="5">
        <v>17</v>
      </c>
      <c r="D198" s="82">
        <f t="shared" ca="1" si="2"/>
        <v>395.50097859617938</v>
      </c>
      <c r="E198" s="82"/>
      <c r="F198" s="214">
        <f t="shared" ca="1" si="3"/>
        <v>378.50097859617938</v>
      </c>
    </row>
    <row r="199" spans="2:6" x14ac:dyDescent="0.2">
      <c r="B199" s="231">
        <f ca="1">IF(Altitude_culmi&gt;350, 100, NA())</f>
        <v>100</v>
      </c>
      <c r="C199" s="5">
        <v>11</v>
      </c>
      <c r="D199" s="82">
        <f t="shared" ca="1" si="2"/>
        <v>389.50097859617938</v>
      </c>
      <c r="E199" s="82"/>
      <c r="F199" s="214">
        <f t="shared" ca="1" si="3"/>
        <v>361.50097859617938</v>
      </c>
    </row>
    <row r="200" spans="2:6" x14ac:dyDescent="0.2">
      <c r="B200" s="229">
        <f ca="1">IF(Altitude_culmi&gt;350, 100, NA())</f>
        <v>100</v>
      </c>
      <c r="C200" s="421">
        <v>0</v>
      </c>
      <c r="D200" s="230">
        <f t="shared" ca="1" si="2"/>
        <v>378.50097859617938</v>
      </c>
      <c r="E200" s="82"/>
      <c r="F200" s="214">
        <f t="shared" ca="1" si="3"/>
        <v>367.50097859617938</v>
      </c>
    </row>
    <row r="201" spans="2:6" x14ac:dyDescent="0.2">
      <c r="E201" s="230"/>
      <c r="F201" s="216">
        <f t="shared" ca="1" si="3"/>
        <v>378.50097859617938</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310" zoomScale="80" zoomScaleNormal="80" workbookViewId="0">
      <selection activeCell="I333" sqref="I333:J333"/>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Aucun (2e ét. inerte)</v>
      </c>
      <c r="B2" s="352">
        <f>VLOOKUP(A2,A26:B314,2,FALSE)</f>
        <v>309</v>
      </c>
      <c r="C2" s="363" t="s">
        <v>115</v>
      </c>
      <c r="D2" s="353">
        <f ca="1">INDIRECT(ADDRESS(B2,4))</f>
        <v>1E-3</v>
      </c>
      <c r="E2" s="363" t="s">
        <v>114</v>
      </c>
      <c r="F2" s="354">
        <f ca="1">INDIRECT(ADDRESS(B2,6))</f>
        <v>1.019367991845056</v>
      </c>
      <c r="G2" s="363" t="s">
        <v>56</v>
      </c>
      <c r="H2" s="355">
        <f ca="1">INDIRECT(ADDRESS(B2,8))</f>
        <v>1E-4</v>
      </c>
      <c r="I2" s="363" t="s">
        <v>273</v>
      </c>
      <c r="J2" s="356">
        <f ca="1">INDIRECT(ADDRESS(B2,10))</f>
        <v>1E-4</v>
      </c>
      <c r="K2" s="363" t="s">
        <v>58</v>
      </c>
      <c r="L2" s="355">
        <f ca="1">INDIRECT(ADDRESS(B2,12))</f>
        <v>0</v>
      </c>
      <c r="M2" s="363" t="s">
        <v>57</v>
      </c>
      <c r="N2" s="357">
        <f ca="1">INDIRECT(ADDRESS(B2,14))</f>
        <v>0</v>
      </c>
      <c r="O2" s="363" t="s">
        <v>59</v>
      </c>
      <c r="P2" s="357">
        <f ca="1">INDIRECT(ADDRESS(B2,16))</f>
        <v>0</v>
      </c>
      <c r="Q2" s="363" t="s">
        <v>60</v>
      </c>
      <c r="R2" s="357">
        <f ca="1">INDIRECT(ADDRESS(B2,18))</f>
        <v>0</v>
      </c>
      <c r="S2" s="363" t="s">
        <v>61</v>
      </c>
      <c r="T2" s="357">
        <f ca="1">INDIRECT(ADDRESS(B2,20))</f>
        <v>0</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0.1</v>
      </c>
      <c r="D3" s="365">
        <f t="shared" ca="1" si="0"/>
        <v>0.2</v>
      </c>
      <c r="E3" s="365">
        <f t="shared" ca="1" si="0"/>
        <v>1</v>
      </c>
      <c r="F3" s="365">
        <f t="shared" ca="1" si="0"/>
        <v>1</v>
      </c>
      <c r="G3" s="365">
        <f t="shared" ca="1" si="0"/>
        <v>1</v>
      </c>
      <c r="H3" s="365">
        <f t="shared" ca="1" si="0"/>
        <v>1</v>
      </c>
      <c r="I3" s="365">
        <f t="shared" ca="1" si="0"/>
        <v>1</v>
      </c>
      <c r="J3" s="365">
        <f t="shared" ca="1" si="0"/>
        <v>1</v>
      </c>
      <c r="K3" s="365">
        <f t="shared" ca="1" si="0"/>
        <v>1</v>
      </c>
      <c r="L3" s="365">
        <f t="shared" ca="1" si="0"/>
        <v>1</v>
      </c>
      <c r="M3" s="365">
        <f t="shared" ca="1" si="0"/>
        <v>1</v>
      </c>
      <c r="N3" s="365">
        <f t="shared" ca="1" si="0"/>
        <v>1</v>
      </c>
      <c r="O3" s="365">
        <f t="shared" ca="1" si="0"/>
        <v>1</v>
      </c>
      <c r="P3" s="365">
        <f t="shared" ca="1" si="0"/>
        <v>1</v>
      </c>
      <c r="Q3" s="365">
        <f t="shared" ca="1" si="0"/>
        <v>1</v>
      </c>
      <c r="R3" s="365">
        <f t="shared" ca="1" si="0"/>
        <v>1</v>
      </c>
      <c r="S3" s="365">
        <f t="shared" ca="1" si="0"/>
        <v>1</v>
      </c>
      <c r="T3" s="365">
        <f t="shared" ca="1" si="0"/>
        <v>1</v>
      </c>
      <c r="U3" s="365">
        <f t="shared" ca="1" si="0"/>
        <v>1</v>
      </c>
      <c r="V3" s="365">
        <f t="shared" ca="1" si="0"/>
        <v>1</v>
      </c>
      <c r="W3" s="365">
        <f t="shared" ca="1" si="0"/>
        <v>1</v>
      </c>
      <c r="X3" s="365">
        <f ca="1">INDIRECT(ADDRESS($B2+1,COLUMN(X3)))</f>
        <v>1</v>
      </c>
      <c r="Y3" s="366">
        <f t="shared" ca="1" si="0"/>
        <v>1000</v>
      </c>
    </row>
    <row r="4" spans="1:26" ht="13.5" thickBot="1" x14ac:dyDescent="0.25">
      <c r="A4" s="379" t="str">
        <f>IF(Lang="Français","Poussée (en N)","Thrust (N)")</f>
        <v>Poussée (en N)</v>
      </c>
      <c r="B4" s="367">
        <f t="shared" ref="B4:Y4" ca="1" si="1">INDIRECT(ADDRESS($B2+2,COLUMN(B3)))</f>
        <v>0</v>
      </c>
      <c r="C4" s="368">
        <f t="shared" ca="1" si="1"/>
        <v>0.01</v>
      </c>
      <c r="D4" s="368">
        <f t="shared" ca="1" si="1"/>
        <v>0</v>
      </c>
      <c r="E4" s="368">
        <f t="shared" ca="1" si="1"/>
        <v>0</v>
      </c>
      <c r="F4" s="368">
        <f t="shared" ca="1" si="1"/>
        <v>0</v>
      </c>
      <c r="G4" s="368">
        <f t="shared" ca="1" si="1"/>
        <v>0</v>
      </c>
      <c r="H4" s="368">
        <f t="shared" ca="1" si="1"/>
        <v>0</v>
      </c>
      <c r="I4" s="368">
        <f t="shared" ca="1" si="1"/>
        <v>0</v>
      </c>
      <c r="J4" s="368">
        <f t="shared" ca="1" si="1"/>
        <v>0</v>
      </c>
      <c r="K4" s="368">
        <f t="shared" ca="1" si="1"/>
        <v>0</v>
      </c>
      <c r="L4" s="368">
        <f t="shared" ca="1" si="1"/>
        <v>0</v>
      </c>
      <c r="M4" s="368">
        <f t="shared" ca="1" si="1"/>
        <v>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p29-1G 57F59</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p24-3G 74F85</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p24-3G 75F51</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p29-2G 116G126</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Pandora (Pro24-6G BS)</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Klima D9-7</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Klima D9-7 x2</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Klima D9-7 x3</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Aucun (2e ét. inerte)</v>
      </c>
      <c r="C325" s="642" t="s">
        <v>183</v>
      </c>
      <c r="D325" s="643"/>
      <c r="F325" s="642" t="s">
        <v>183</v>
      </c>
      <c r="G325" s="643"/>
      <c r="H325" s="472"/>
      <c r="I325" s="644" t="s">
        <v>183</v>
      </c>
      <c r="J325" s="645"/>
      <c r="K325" s="472"/>
      <c r="L325" s="642" t="str">
        <f>A309</f>
        <v>Aucun (2e ét. inerte)</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 xml:space="preserve"> </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 xml:space="preserve"> </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 xml:space="preserve"> </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 xml:space="preserve"> </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 xml:space="preserve"> </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 xml:space="preserve"> </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3.2</v>
      </c>
      <c r="D4" s="292" t="s">
        <v>14</v>
      </c>
      <c r="E4" s="293" t="s">
        <v>14</v>
      </c>
      <c r="F4" s="294" t="s">
        <v>14</v>
      </c>
      <c r="G4" s="292">
        <f>vit_xz*COS(Beta)</f>
        <v>37.417891998770763</v>
      </c>
      <c r="H4" s="293">
        <f>vit_xz*SIN(Beta)</f>
        <v>172.70387046431256</v>
      </c>
      <c r="I4" s="349">
        <f>V_ini</f>
        <v>176.71085285003218</v>
      </c>
      <c r="J4" s="350">
        <f>X_ini</f>
        <v>100.55190764607381</v>
      </c>
      <c r="K4" s="351">
        <f>Z_ini</f>
        <v>497.16938386972515</v>
      </c>
      <c r="L4" s="327">
        <f t="shared" ref="L4:L67" si="0">SQRT(pos_x^2+pos_z^2)</f>
        <v>507.23572664853435</v>
      </c>
      <c r="M4" s="292">
        <f>RADIANS(N4)</f>
        <v>1.3574347634966677</v>
      </c>
      <c r="N4" s="349">
        <f>Beta_rampe</f>
        <v>77.775282912698117</v>
      </c>
      <c r="P4" s="292" t="s">
        <v>14</v>
      </c>
      <c r="Q4" s="294" t="s">
        <v>14</v>
      </c>
      <c r="R4" s="292" t="s">
        <v>14</v>
      </c>
      <c r="S4" s="351">
        <f ca="1">m_tot</f>
        <v>3.0551000000000004</v>
      </c>
      <c r="T4" s="327">
        <f t="shared" ref="T4:T67" ca="1" si="1">m*g</f>
        <v>29.970531000000005</v>
      </c>
      <c r="U4" s="328">
        <f t="shared" ref="U4:U67" si="2">IF(pos_xz&lt;L_rampe,Poids*COS(Beta),0)</f>
        <v>0</v>
      </c>
      <c r="V4" s="329">
        <f t="shared" ref="V4:V67" si="3">Rho_moyen*(20000-Alt_rampe-pos_z)/(20000+Alt_rampe+pos_z)</f>
        <v>1.1655739901120501</v>
      </c>
      <c r="W4" s="327">
        <f t="shared" ref="W4:W67" si="4">1/2*Rho*Sref*Cx*vit_xz^2</f>
        <v>74.531380034578646</v>
      </c>
      <c r="Y4" s="295" t="s">
        <v>14</v>
      </c>
      <c r="Z4" s="296" t="s">
        <v>14</v>
      </c>
      <c r="AA4" s="297" t="s">
        <v>14</v>
      </c>
      <c r="AC4" s="320">
        <f>IF(ABS(t-ROUND(t,0))&lt;0.001,t,-1)</f>
        <v>-1</v>
      </c>
      <c r="AD4" s="321">
        <f>IF(ABS(t-ROUND(t,0))&lt;0.001,pos_x,-1)</f>
        <v>-1</v>
      </c>
      <c r="AE4" s="322">
        <f t="shared" ref="AE4:AE67" si="5">IF(t&lt;T_para, pos_z, NA())</f>
        <v>497.16938386972515</v>
      </c>
      <c r="AG4" s="292" t="s">
        <v>14</v>
      </c>
      <c r="AH4" s="294" t="s">
        <v>14</v>
      </c>
    </row>
    <row r="5" spans="1:248" x14ac:dyDescent="0.2">
      <c r="A5" s="347">
        <f t="shared" ref="A5:A68" ca="1" si="6">IF(B4+0.01&lt;=T_ini+ROUNDUP(Temps_fin_propu,0), 0.01, IF(K4&gt;0, 0.1, 0.0001))</f>
        <v>0.01</v>
      </c>
      <c r="B5" s="304">
        <f t="shared" ref="B5:B68" ca="1" si="7">B4+pas</f>
        <v>3.21</v>
      </c>
      <c r="D5" s="306">
        <f t="shared" ref="D5:D68" ca="1" si="8">IF(AND(L4&lt;L_rampe,Poussee&lt;Poids*SIN(M4)),0,(-W4+Poussee)/m*COS(M4)-U4/m*SIN(M4))</f>
        <v>-5.1656738751666689</v>
      </c>
      <c r="E5" s="307">
        <f t="shared" ref="E5:E68" ca="1" si="9">IF(AND(L4&lt;L_rampe,Poussee&lt;Poids*SIN(M4)),0,(-W4+Poussee)/m*SIN(M4)+U4/m*COS(M4)-Poids/m)</f>
        <v>-33.65238726828801</v>
      </c>
      <c r="F5" s="304">
        <f t="shared" ref="F5:F68" ca="1" si="10">SQRT(acc_x^2+acc_z^2)</f>
        <v>34.046546894500366</v>
      </c>
      <c r="G5" s="306">
        <f t="shared" ref="G5:G68" ca="1" si="11">G4+acc_x*pas</f>
        <v>37.366235260019096</v>
      </c>
      <c r="H5" s="307">
        <f t="shared" ref="H5:H68" ca="1" si="12">H4+acc_z*pas</f>
        <v>172.36734659162968</v>
      </c>
      <c r="I5" s="304">
        <f t="shared" ref="I5:I68" ca="1" si="13">SQRT(vit_x^2+vit_z^2)</f>
        <v>176.3710228709526</v>
      </c>
      <c r="J5" s="306">
        <f t="shared" ref="J5:J68" ca="1" si="14">J4+0.5*(vit_x+G4)*pas*(K4&gt;=0)</f>
        <v>100.92582828236776</v>
      </c>
      <c r="K5" s="307">
        <f t="shared" ref="K5:K68" ca="1" si="15">K4+0.5*(vit_z+H4)*pas</f>
        <v>498.89473995500487</v>
      </c>
      <c r="L5" s="304">
        <f t="shared" ca="1" si="0"/>
        <v>509.00096696298516</v>
      </c>
      <c r="M5" s="306">
        <f t="shared" ref="M5:M68" ca="1" si="16">IF(AND(L4&gt;L_rampe,G5&gt;0),ATAN2(G5,H5),$M$4)</f>
        <v>1.357316987206874</v>
      </c>
      <c r="N5" s="304">
        <f t="shared" ref="N5:N68" ca="1" si="17">DEGREES(Beta)</f>
        <v>77.768534828366228</v>
      </c>
      <c r="P5" s="310">
        <f t="shared" ref="P5:P68" ca="1" si="18">MATCH(t-pas/2-T_ini,CdP_t)</f>
        <v>1</v>
      </c>
      <c r="Q5" s="304">
        <f t="shared" ref="Q5:Q68" ca="1" si="19">(INDEX(CdP,2,i_P+1)-INDEX(CdP,2,i_P+0))/(INDEX(CdP,1,i_P+1)-INDEX(CdP,1,i_P+0))*(t-pas/2-T_ini-INDEX(CdP,1,i_P+0))+INDEX(CdP,2,i_P+0)</f>
        <v>4.9999999999998928E-4</v>
      </c>
      <c r="R5" s="306">
        <f t="shared" ref="R5:R68" ca="1" si="20">Poussee/(g*ISP)</f>
        <v>4.9999999999998925E-5</v>
      </c>
      <c r="S5" s="307">
        <f t="shared" ref="S5:S68" ca="1" si="21">S4-Débit*pas</f>
        <v>3.0550995000000003</v>
      </c>
      <c r="T5" s="304">
        <f t="shared" ca="1" si="1"/>
        <v>29.970526095000004</v>
      </c>
      <c r="U5" s="311">
        <f t="shared" ca="1" si="2"/>
        <v>0</v>
      </c>
      <c r="V5" s="306">
        <f t="shared" ca="1" si="3"/>
        <v>1.1653727796841966</v>
      </c>
      <c r="W5" s="304">
        <f t="shared" ca="1" si="4"/>
        <v>74.232178575037523</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498.89473995500487</v>
      </c>
      <c r="AG5" s="306">
        <f t="shared" ref="AG5:AG68" ca="1" si="27">IF(AND(L4&lt;L_rampe,Poussee&lt;Poids*SIN(M4)),0,(-W4+Poussee)/m-Poids*SIN(M4)/m)</f>
        <v>-33.983120232323969</v>
      </c>
      <c r="AH5" s="304">
        <f t="shared" ref="AH5:AH68" ca="1" si="28">IF(AND(L4&lt;L_rampe,Poussee&lt;Poids*SIN(M4)), g*SIN(M4), (-W4+Poussee)/m)</f>
        <v>-24.3955655239964</v>
      </c>
    </row>
    <row r="6" spans="1:248" x14ac:dyDescent="0.2">
      <c r="A6" s="347">
        <f t="shared" ca="1" si="6"/>
        <v>0.01</v>
      </c>
      <c r="B6" s="304">
        <f t="shared" ca="1" si="7"/>
        <v>3.2199999999999998</v>
      </c>
      <c r="D6" s="306">
        <f t="shared" ca="1" si="8"/>
        <v>-5.1476664084735235</v>
      </c>
      <c r="E6" s="307">
        <f t="shared" ca="1" si="9"/>
        <v>-33.55575853823899</v>
      </c>
      <c r="F6" s="304">
        <f t="shared" ca="1" si="10"/>
        <v>33.948304825565671</v>
      </c>
      <c r="G6" s="306">
        <f t="shared" ca="1" si="11"/>
        <v>37.314758595934357</v>
      </c>
      <c r="H6" s="307">
        <f t="shared" ca="1" si="12"/>
        <v>172.03178900624729</v>
      </c>
      <c r="I6" s="304">
        <f t="shared" ca="1" si="13"/>
        <v>176.03217784758229</v>
      </c>
      <c r="J6" s="306">
        <f t="shared" ca="1" si="14"/>
        <v>101.29923325164752</v>
      </c>
      <c r="K6" s="307">
        <f t="shared" ca="1" si="15"/>
        <v>500.61673563299428</v>
      </c>
      <c r="L6" s="304">
        <f t="shared" ca="1" si="0"/>
        <v>510.7628125198691</v>
      </c>
      <c r="M6" s="306">
        <f t="shared" ca="1" si="16"/>
        <v>1.3571989200632566</v>
      </c>
      <c r="N6" s="304">
        <f t="shared" ca="1" si="17"/>
        <v>77.761770079337794</v>
      </c>
      <c r="P6" s="310">
        <f t="shared" ca="1" si="18"/>
        <v>1</v>
      </c>
      <c r="Q6" s="304">
        <f t="shared" ca="1" si="19"/>
        <v>1.4999999999999679E-3</v>
      </c>
      <c r="R6" s="306">
        <f t="shared" ca="1" si="20"/>
        <v>1.4999999999999679E-4</v>
      </c>
      <c r="S6" s="307">
        <f t="shared" ca="1" si="21"/>
        <v>3.0550980000000001</v>
      </c>
      <c r="T6" s="304">
        <f t="shared" ca="1" si="1"/>
        <v>29.970511380000001</v>
      </c>
      <c r="U6" s="311">
        <f t="shared" ca="1" si="2"/>
        <v>0</v>
      </c>
      <c r="V6" s="306">
        <f t="shared" ca="1" si="3"/>
        <v>1.1651719949152075</v>
      </c>
      <c r="W6" s="304">
        <f t="shared" ca="1" si="4"/>
        <v>73.934481453897348</v>
      </c>
      <c r="Y6" s="314" t="str">
        <f t="shared" ca="1" si="22"/>
        <v/>
      </c>
      <c r="Z6" s="315" t="str">
        <f t="shared" ca="1" si="23"/>
        <v/>
      </c>
      <c r="AA6" s="316" t="str">
        <f t="shared" ca="1" si="24"/>
        <v/>
      </c>
      <c r="AC6" s="310" t="e">
        <f t="shared" ca="1" si="25"/>
        <v>#N/A</v>
      </c>
      <c r="AD6" s="323" t="e">
        <f t="shared" ca="1" si="26"/>
        <v>#N/A</v>
      </c>
      <c r="AE6" s="324">
        <f t="shared" ca="1" si="5"/>
        <v>500.61673563299428</v>
      </c>
      <c r="AG6" s="306">
        <f t="shared" ca="1" si="27"/>
        <v>-33.884625030141819</v>
      </c>
      <c r="AH6" s="304">
        <f t="shared" ca="1" si="28"/>
        <v>-24.297315037042193</v>
      </c>
    </row>
    <row r="7" spans="1:248" x14ac:dyDescent="0.2">
      <c r="A7" s="347">
        <f t="shared" ca="1" si="6"/>
        <v>0.01</v>
      </c>
      <c r="B7" s="304">
        <f t="shared" ca="1" si="7"/>
        <v>3.2299999999999995</v>
      </c>
      <c r="D7" s="306">
        <f t="shared" ca="1" si="8"/>
        <v>-5.1297491676969331</v>
      </c>
      <c r="E7" s="307">
        <f t="shared" ca="1" si="9"/>
        <v>-33.459621749619537</v>
      </c>
      <c r="F7" s="304">
        <f t="shared" ca="1" si="10"/>
        <v>33.850562981302097</v>
      </c>
      <c r="G7" s="306">
        <f t="shared" ca="1" si="11"/>
        <v>37.263461104257388</v>
      </c>
      <c r="H7" s="307">
        <f t="shared" ca="1" si="12"/>
        <v>171.6971927887511</v>
      </c>
      <c r="I7" s="304">
        <f t="shared" ca="1" si="13"/>
        <v>175.694312785036</v>
      </c>
      <c r="J7" s="306">
        <f t="shared" ca="1" si="14"/>
        <v>101.67212435014848</v>
      </c>
      <c r="K7" s="307">
        <f t="shared" ca="1" si="15"/>
        <v>502.33538054196924</v>
      </c>
      <c r="L7" s="304">
        <f t="shared" ca="1" si="0"/>
        <v>512.5212731332399</v>
      </c>
      <c r="M7" s="306">
        <f t="shared" ca="1" si="16"/>
        <v>1.3570805614470212</v>
      </c>
      <c r="N7" s="304">
        <f t="shared" ca="1" si="17"/>
        <v>77.754988630158493</v>
      </c>
      <c r="P7" s="310">
        <f t="shared" ca="1" si="18"/>
        <v>1</v>
      </c>
      <c r="Q7" s="304">
        <f t="shared" ca="1" si="19"/>
        <v>2.4999999999999467E-3</v>
      </c>
      <c r="R7" s="306">
        <f t="shared" ca="1" si="20"/>
        <v>2.4999999999999469E-4</v>
      </c>
      <c r="S7" s="307">
        <f t="shared" ca="1" si="21"/>
        <v>3.0550955000000002</v>
      </c>
      <c r="T7" s="304">
        <f t="shared" ca="1" si="1"/>
        <v>29.970486855000004</v>
      </c>
      <c r="U7" s="311">
        <f t="shared" ca="1" si="2"/>
        <v>0</v>
      </c>
      <c r="V7" s="306">
        <f t="shared" ca="1" si="3"/>
        <v>1.1649716344755605</v>
      </c>
      <c r="W7" s="304">
        <f t="shared" ca="1" si="4"/>
        <v>73.638278598251233</v>
      </c>
      <c r="Y7" s="314" t="str">
        <f t="shared" ca="1" si="22"/>
        <v/>
      </c>
      <c r="Z7" s="315" t="str">
        <f t="shared" ca="1" si="23"/>
        <v/>
      </c>
      <c r="AA7" s="316" t="str">
        <f t="shared" ca="1" si="24"/>
        <v/>
      </c>
      <c r="AC7" s="310" t="e">
        <f t="shared" ca="1" si="25"/>
        <v>#N/A</v>
      </c>
      <c r="AD7" s="323" t="e">
        <f t="shared" ca="1" si="26"/>
        <v>#N/A</v>
      </c>
      <c r="AE7" s="324">
        <f t="shared" ca="1" si="5"/>
        <v>502.33538054196924</v>
      </c>
      <c r="AG7" s="306">
        <f t="shared" ca="1" si="27"/>
        <v>-33.786629317620424</v>
      </c>
      <c r="AH7" s="304">
        <f t="shared" ca="1" si="28"/>
        <v>-24.199564777565005</v>
      </c>
    </row>
    <row r="8" spans="1:248" x14ac:dyDescent="0.2">
      <c r="A8" s="347">
        <f t="shared" ca="1" si="6"/>
        <v>0.01</v>
      </c>
      <c r="B8" s="304">
        <f t="shared" ca="1" si="7"/>
        <v>3.2399999999999993</v>
      </c>
      <c r="D8" s="306">
        <f t="shared" ca="1" si="8"/>
        <v>-5.1119215381253031</v>
      </c>
      <c r="E8" s="307">
        <f t="shared" ca="1" si="9"/>
        <v>-33.363973566674176</v>
      </c>
      <c r="F8" s="304">
        <f t="shared" ca="1" si="10"/>
        <v>33.753317969789023</v>
      </c>
      <c r="G8" s="306">
        <f t="shared" ca="1" si="11"/>
        <v>37.212341888876132</v>
      </c>
      <c r="H8" s="307">
        <f t="shared" ca="1" si="12"/>
        <v>171.36355305308436</v>
      </c>
      <c r="I8" s="304">
        <f t="shared" ca="1" si="13"/>
        <v>175.35742272236971</v>
      </c>
      <c r="J8" s="306">
        <f t="shared" ca="1" si="14"/>
        <v>102.04450336511415</v>
      </c>
      <c r="K8" s="307">
        <f t="shared" ca="1" si="15"/>
        <v>504.0506842711784</v>
      </c>
      <c r="L8" s="304">
        <f t="shared" ca="1" si="0"/>
        <v>514.27635856733286</v>
      </c>
      <c r="M8" s="306">
        <f t="shared" ca="1" si="16"/>
        <v>1.3569619107370017</v>
      </c>
      <c r="N8" s="304">
        <f t="shared" ca="1" si="17"/>
        <v>77.748190445238151</v>
      </c>
      <c r="P8" s="310">
        <f t="shared" ca="1" si="18"/>
        <v>1</v>
      </c>
      <c r="Q8" s="304">
        <f t="shared" ca="1" si="19"/>
        <v>3.499999999999925E-3</v>
      </c>
      <c r="R8" s="306">
        <f t="shared" ca="1" si="20"/>
        <v>3.4999999999999252E-4</v>
      </c>
      <c r="S8" s="307">
        <f t="shared" ca="1" si="21"/>
        <v>3.0550920000000001</v>
      </c>
      <c r="T8" s="304">
        <f t="shared" ca="1" si="1"/>
        <v>29.970452520000002</v>
      </c>
      <c r="U8" s="311">
        <f t="shared" ca="1" si="2"/>
        <v>0</v>
      </c>
      <c r="V8" s="306">
        <f t="shared" ca="1" si="3"/>
        <v>1.1647716970426871</v>
      </c>
      <c r="W8" s="304">
        <f t="shared" ca="1" si="4"/>
        <v>73.343560020476261</v>
      </c>
      <c r="Y8" s="314" t="str">
        <f t="shared" ca="1" si="22"/>
        <v/>
      </c>
      <c r="Z8" s="315" t="str">
        <f t="shared" ca="1" si="23"/>
        <v/>
      </c>
      <c r="AA8" s="316" t="str">
        <f t="shared" ca="1" si="24"/>
        <v/>
      </c>
      <c r="AC8" s="310" t="e">
        <f t="shared" ca="1" si="25"/>
        <v>#N/A</v>
      </c>
      <c r="AD8" s="323" t="e">
        <f t="shared" ca="1" si="26"/>
        <v>#N/A</v>
      </c>
      <c r="AE8" s="324">
        <f t="shared" ca="1" si="5"/>
        <v>504.0506842711784</v>
      </c>
      <c r="AG8" s="306">
        <f t="shared" ca="1" si="27"/>
        <v>-33.689129700640621</v>
      </c>
      <c r="AH8" s="304">
        <f t="shared" ca="1" si="28"/>
        <v>-24.102311353717408</v>
      </c>
    </row>
    <row r="9" spans="1:248" x14ac:dyDescent="0.2">
      <c r="A9" s="347">
        <f t="shared" ca="1" si="6"/>
        <v>0.01</v>
      </c>
      <c r="B9" s="304">
        <f t="shared" ca="1" si="7"/>
        <v>3.2499999999999991</v>
      </c>
      <c r="D9" s="306">
        <f t="shared" ca="1" si="8"/>
        <v>-5.0941829102736556</v>
      </c>
      <c r="E9" s="307">
        <f t="shared" ca="1" si="9"/>
        <v>-33.268810682048155</v>
      </c>
      <c r="F9" s="304">
        <f t="shared" ca="1" si="10"/>
        <v>33.65656642798379</v>
      </c>
      <c r="G9" s="306">
        <f t="shared" ca="1" si="11"/>
        <v>37.161400059773399</v>
      </c>
      <c r="H9" s="307">
        <f t="shared" ca="1" si="12"/>
        <v>171.03086494626388</v>
      </c>
      <c r="I9" s="304">
        <f t="shared" ca="1" si="13"/>
        <v>175.02150273229196</v>
      </c>
      <c r="J9" s="306">
        <f t="shared" ca="1" si="14"/>
        <v>102.41637207485741</v>
      </c>
      <c r="K9" s="307">
        <f t="shared" ca="1" si="15"/>
        <v>505.76265636117512</v>
      </c>
      <c r="L9" s="304">
        <f t="shared" ca="1" si="0"/>
        <v>516.02807853690263</v>
      </c>
      <c r="M9" s="306">
        <f t="shared" ca="1" si="16"/>
        <v>1.3568429673096511</v>
      </c>
      <c r="N9" s="304">
        <f t="shared" ca="1" si="17"/>
        <v>77.741375488850139</v>
      </c>
      <c r="P9" s="310">
        <f t="shared" ca="1" si="18"/>
        <v>1</v>
      </c>
      <c r="Q9" s="304">
        <f t="shared" ca="1" si="19"/>
        <v>4.4999999999999034E-3</v>
      </c>
      <c r="R9" s="306">
        <f t="shared" ca="1" si="20"/>
        <v>4.4999999999999034E-4</v>
      </c>
      <c r="S9" s="307">
        <f t="shared" ca="1" si="21"/>
        <v>3.0550875</v>
      </c>
      <c r="T9" s="304">
        <f t="shared" ca="1" si="1"/>
        <v>29.970408375000002</v>
      </c>
      <c r="U9" s="311">
        <f t="shared" ca="1" si="2"/>
        <v>0</v>
      </c>
      <c r="V9" s="306">
        <f t="shared" ca="1" si="3"/>
        <v>1.164572181300924</v>
      </c>
      <c r="W9" s="304">
        <f t="shared" ca="1" si="4"/>
        <v>73.050315817364364</v>
      </c>
      <c r="Y9" s="314" t="str">
        <f t="shared" ca="1" si="22"/>
        <v/>
      </c>
      <c r="Z9" s="315" t="str">
        <f t="shared" ca="1" si="23"/>
        <v/>
      </c>
      <c r="AA9" s="316" t="str">
        <f t="shared" ca="1" si="24"/>
        <v/>
      </c>
      <c r="AC9" s="310" t="e">
        <f t="shared" ca="1" si="25"/>
        <v>#N/A</v>
      </c>
      <c r="AD9" s="323" t="e">
        <f t="shared" ca="1" si="26"/>
        <v>#N/A</v>
      </c>
      <c r="AE9" s="324">
        <f t="shared" ca="1" si="5"/>
        <v>505.76265636117512</v>
      </c>
      <c r="AG9" s="306">
        <f t="shared" ca="1" si="27"/>
        <v>-33.592122813950922</v>
      </c>
      <c r="AH9" s="304">
        <f t="shared" ca="1" si="28"/>
        <v>-24.005551402529804</v>
      </c>
    </row>
    <row r="10" spans="1:248" x14ac:dyDescent="0.2">
      <c r="A10" s="347">
        <f t="shared" ca="1" si="6"/>
        <v>0.01</v>
      </c>
      <c r="B10" s="304">
        <f t="shared" ca="1" si="7"/>
        <v>3.2599999999999989</v>
      </c>
      <c r="D10" s="306">
        <f t="shared" ca="1" si="8"/>
        <v>-5.07653267983014</v>
      </c>
      <c r="E10" s="307">
        <f t="shared" ca="1" si="9"/>
        <v>-33.174129816496965</v>
      </c>
      <c r="F10" s="304">
        <f t="shared" ca="1" si="10"/>
        <v>33.560305021426373</v>
      </c>
      <c r="G10" s="306">
        <f t="shared" ca="1" si="11"/>
        <v>37.1106347329751</v>
      </c>
      <c r="H10" s="307">
        <f t="shared" ca="1" si="12"/>
        <v>170.69912364809892</v>
      </c>
      <c r="I10" s="304">
        <f t="shared" ca="1" si="13"/>
        <v>174.68654792087816</v>
      </c>
      <c r="J10" s="306">
        <f t="shared" ca="1" si="14"/>
        <v>102.78773224882114</v>
      </c>
      <c r="K10" s="307">
        <f t="shared" ca="1" si="15"/>
        <v>507.47130630414694</v>
      </c>
      <c r="L10" s="304">
        <f t="shared" ca="1" si="0"/>
        <v>517.77644270755752</v>
      </c>
      <c r="M10" s="306">
        <f t="shared" ca="1" si="16"/>
        <v>1.3567237305390325</v>
      </c>
      <c r="N10" s="304">
        <f t="shared" ca="1" si="17"/>
        <v>77.734543725130919</v>
      </c>
      <c r="P10" s="310">
        <f t="shared" ca="1" si="18"/>
        <v>1</v>
      </c>
      <c r="Q10" s="304">
        <f t="shared" ca="1" si="19"/>
        <v>5.4999999999998826E-3</v>
      </c>
      <c r="R10" s="306">
        <f t="shared" ca="1" si="20"/>
        <v>5.4999999999998822E-4</v>
      </c>
      <c r="S10" s="307">
        <f t="shared" ca="1" si="21"/>
        <v>3.0550820000000001</v>
      </c>
      <c r="T10" s="304">
        <f t="shared" ca="1" si="1"/>
        <v>29.970354420000003</v>
      </c>
      <c r="U10" s="311">
        <f t="shared" ca="1" si="2"/>
        <v>0</v>
      </c>
      <c r="V10" s="306">
        <f t="shared" ca="1" si="3"/>
        <v>1.164373085941466</v>
      </c>
      <c r="W10" s="304">
        <f t="shared" ca="1" si="4"/>
        <v>72.758536169263749</v>
      </c>
      <c r="Y10" s="314" t="str">
        <f t="shared" ca="1" si="22"/>
        <v/>
      </c>
      <c r="Z10" s="315" t="str">
        <f t="shared" ca="1" si="23"/>
        <v/>
      </c>
      <c r="AA10" s="316" t="str">
        <f t="shared" ca="1" si="24"/>
        <v/>
      </c>
      <c r="AC10" s="310" t="e">
        <f t="shared" ca="1" si="25"/>
        <v>#N/A</v>
      </c>
      <c r="AD10" s="323" t="e">
        <f t="shared" ca="1" si="26"/>
        <v>#N/A</v>
      </c>
      <c r="AE10" s="324">
        <f t="shared" ca="1" si="5"/>
        <v>507.47130630414694</v>
      </c>
      <c r="AG10" s="306">
        <f t="shared" ca="1" si="27"/>
        <v>-33.495605320872158</v>
      </c>
      <c r="AH10" s="304">
        <f t="shared" ca="1" si="28"/>
        <v>-23.909281589615063</v>
      </c>
    </row>
    <row r="11" spans="1:248" x14ac:dyDescent="0.2">
      <c r="A11" s="347">
        <f t="shared" ca="1" si="6"/>
        <v>0.01</v>
      </c>
      <c r="B11" s="304">
        <f t="shared" ca="1" si="7"/>
        <v>3.2699999999999987</v>
      </c>
      <c r="D11" s="306">
        <f t="shared" ca="1" si="8"/>
        <v>-5.0589702476032361</v>
      </c>
      <c r="E11" s="307">
        <f t="shared" ca="1" si="9"/>
        <v>-33.079927718599492</v>
      </c>
      <c r="F11" s="304">
        <f t="shared" ca="1" si="10"/>
        <v>33.464530443947687</v>
      </c>
      <c r="G11" s="306">
        <f t="shared" ca="1" si="11"/>
        <v>37.060045030499069</v>
      </c>
      <c r="H11" s="307">
        <f t="shared" ca="1" si="12"/>
        <v>170.36832437091292</v>
      </c>
      <c r="I11" s="304">
        <f t="shared" ca="1" si="13"/>
        <v>174.35255342728772</v>
      </c>
      <c r="J11" s="306">
        <f t="shared" ca="1" si="14"/>
        <v>103.15858564763852</v>
      </c>
      <c r="K11" s="307">
        <f t="shared" ca="1" si="15"/>
        <v>509.17664354424198</v>
      </c>
      <c r="L11" s="304">
        <f t="shared" ca="1" si="0"/>
        <v>519.52146069609216</v>
      </c>
      <c r="M11" s="306">
        <f t="shared" ca="1" si="16"/>
        <v>1.3566041997968097</v>
      </c>
      <c r="N11" s="304">
        <f t="shared" ca="1" si="17"/>
        <v>77.727695118079481</v>
      </c>
      <c r="P11" s="310">
        <f t="shared" ca="1" si="18"/>
        <v>1</v>
      </c>
      <c r="Q11" s="304">
        <f t="shared" ca="1" si="19"/>
        <v>6.4999999999998609E-3</v>
      </c>
      <c r="R11" s="306">
        <f t="shared" ca="1" si="20"/>
        <v>6.4999999999998609E-4</v>
      </c>
      <c r="S11" s="307">
        <f t="shared" ca="1" si="21"/>
        <v>3.0550755000000001</v>
      </c>
      <c r="T11" s="304">
        <f t="shared" ca="1" si="1"/>
        <v>29.970290655000003</v>
      </c>
      <c r="U11" s="311">
        <f t="shared" ca="1" si="2"/>
        <v>0</v>
      </c>
      <c r="V11" s="306">
        <f t="shared" ca="1" si="3"/>
        <v>1.1641744096623177</v>
      </c>
      <c r="W11" s="304">
        <f t="shared" ca="1" si="4"/>
        <v>72.468211339230322</v>
      </c>
      <c r="Y11" s="314" t="str">
        <f t="shared" ca="1" si="22"/>
        <v/>
      </c>
      <c r="Z11" s="315" t="str">
        <f t="shared" ca="1" si="23"/>
        <v/>
      </c>
      <c r="AA11" s="316" t="str">
        <f t="shared" ca="1" si="24"/>
        <v/>
      </c>
      <c r="AC11" s="310" t="e">
        <f t="shared" ca="1" si="25"/>
        <v>#N/A</v>
      </c>
      <c r="AD11" s="323" t="e">
        <f t="shared" ca="1" si="26"/>
        <v>#N/A</v>
      </c>
      <c r="AE11" s="324">
        <f t="shared" ca="1" si="5"/>
        <v>509.17664354424198</v>
      </c>
      <c r="AG11" s="306">
        <f t="shared" ca="1" si="27"/>
        <v>-33.399573913005696</v>
      </c>
      <c r="AH11" s="304">
        <f t="shared" ca="1" si="28"/>
        <v>-23.813498608876849</v>
      </c>
    </row>
    <row r="12" spans="1:248" x14ac:dyDescent="0.2">
      <c r="A12" s="347">
        <f t="shared" ca="1" si="6"/>
        <v>0.01</v>
      </c>
      <c r="B12" s="304">
        <f t="shared" ca="1" si="7"/>
        <v>3.2799999999999985</v>
      </c>
      <c r="D12" s="306">
        <f t="shared" ca="1" si="8"/>
        <v>-5.0414950194695294</v>
      </c>
      <c r="E12" s="307">
        <f t="shared" ca="1" si="9"/>
        <v>-32.986201164474409</v>
      </c>
      <c r="F12" s="304">
        <f t="shared" ca="1" si="10"/>
        <v>33.369239417381223</v>
      </c>
      <c r="G12" s="306">
        <f t="shared" ca="1" si="11"/>
        <v>37.009630080304376</v>
      </c>
      <c r="H12" s="307">
        <f t="shared" ca="1" si="12"/>
        <v>170.03846235926818</v>
      </c>
      <c r="I12" s="304">
        <f t="shared" ca="1" si="13"/>
        <v>174.01951442348422</v>
      </c>
      <c r="J12" s="306">
        <f t="shared" ca="1" si="14"/>
        <v>103.52893402319253</v>
      </c>
      <c r="K12" s="307">
        <f t="shared" ca="1" si="15"/>
        <v>510.87867747789289</v>
      </c>
      <c r="L12" s="304">
        <f t="shared" ca="1" si="0"/>
        <v>521.26314207081577</v>
      </c>
      <c r="M12" s="306">
        <f t="shared" ca="1" si="16"/>
        <v>1.3564843744522384</v>
      </c>
      <c r="N12" s="304">
        <f t="shared" ca="1" si="17"/>
        <v>77.720829631556853</v>
      </c>
      <c r="P12" s="310">
        <f t="shared" ca="1" si="18"/>
        <v>1</v>
      </c>
      <c r="Q12" s="304">
        <f t="shared" ca="1" si="19"/>
        <v>7.4999999999998393E-3</v>
      </c>
      <c r="R12" s="306">
        <f t="shared" ca="1" si="20"/>
        <v>7.4999999999998397E-4</v>
      </c>
      <c r="S12" s="307">
        <f t="shared" ca="1" si="21"/>
        <v>3.0550679999999999</v>
      </c>
      <c r="T12" s="304">
        <f t="shared" ca="1" si="1"/>
        <v>29.970217080000001</v>
      </c>
      <c r="U12" s="311">
        <f t="shared" ca="1" si="2"/>
        <v>0</v>
      </c>
      <c r="V12" s="306">
        <f t="shared" ca="1" si="3"/>
        <v>1.1639761511682472</v>
      </c>
      <c r="W12" s="304">
        <f t="shared" ca="1" si="4"/>
        <v>72.179331672189448</v>
      </c>
      <c r="Y12" s="314" t="str">
        <f t="shared" ca="1" si="22"/>
        <v/>
      </c>
      <c r="Z12" s="315" t="str">
        <f t="shared" ca="1" si="23"/>
        <v/>
      </c>
      <c r="AA12" s="316" t="str">
        <f t="shared" ca="1" si="24"/>
        <v/>
      </c>
      <c r="AC12" s="310" t="e">
        <f t="shared" ca="1" si="25"/>
        <v>#N/A</v>
      </c>
      <c r="AD12" s="323" t="e">
        <f t="shared" ca="1" si="26"/>
        <v>#N/A</v>
      </c>
      <c r="AE12" s="324">
        <f t="shared" ca="1" si="5"/>
        <v>510.87867747789289</v>
      </c>
      <c r="AG12" s="306">
        <f t="shared" ca="1" si="27"/>
        <v>-33.304025309945068</v>
      </c>
      <c r="AH12" s="304">
        <f t="shared" ca="1" si="28"/>
        <v>-23.718199182221259</v>
      </c>
    </row>
    <row r="13" spans="1:248" x14ac:dyDescent="0.2">
      <c r="A13" s="347">
        <f t="shared" ca="1" si="6"/>
        <v>0.01</v>
      </c>
      <c r="B13" s="304">
        <f t="shared" ca="1" si="7"/>
        <v>3.2899999999999983</v>
      </c>
      <c r="D13" s="306">
        <f t="shared" ca="1" si="8"/>
        <v>-5.0241064063221392</v>
      </c>
      <c r="E13" s="307">
        <f t="shared" ca="1" si="9"/>
        <v>-32.892946957500079</v>
      </c>
      <c r="F13" s="304">
        <f t="shared" ca="1" si="10"/>
        <v>33.274428691278246</v>
      </c>
      <c r="G13" s="306">
        <f t="shared" ca="1" si="11"/>
        <v>36.959389016241154</v>
      </c>
      <c r="H13" s="307">
        <f t="shared" ca="1" si="12"/>
        <v>169.70953288969318</v>
      </c>
      <c r="I13" s="304">
        <f t="shared" ca="1" si="13"/>
        <v>173.68742611395822</v>
      </c>
      <c r="J13" s="306">
        <f t="shared" ca="1" si="14"/>
        <v>103.89877911867526</v>
      </c>
      <c r="K13" s="307">
        <f t="shared" ca="1" si="15"/>
        <v>512.57741745413773</v>
      </c>
      <c r="L13" s="304">
        <f t="shared" ca="1" si="0"/>
        <v>523.00149635187915</v>
      </c>
      <c r="M13" s="306">
        <f t="shared" ca="1" si="16"/>
        <v>1.3563642538721568</v>
      </c>
      <c r="N13" s="304">
        <f t="shared" ca="1" si="17"/>
        <v>77.713947229285509</v>
      </c>
      <c r="P13" s="310">
        <f t="shared" ca="1" si="18"/>
        <v>1</v>
      </c>
      <c r="Q13" s="304">
        <f t="shared" ca="1" si="19"/>
        <v>8.4999999999998185E-3</v>
      </c>
      <c r="R13" s="306">
        <f t="shared" ca="1" si="20"/>
        <v>8.4999999999998185E-4</v>
      </c>
      <c r="S13" s="307">
        <f t="shared" ca="1" si="21"/>
        <v>3.0550595</v>
      </c>
      <c r="T13" s="304">
        <f t="shared" ca="1" si="1"/>
        <v>29.970133695000001</v>
      </c>
      <c r="U13" s="311">
        <f t="shared" ca="1" si="2"/>
        <v>0</v>
      </c>
      <c r="V13" s="306">
        <f t="shared" ca="1" si="3"/>
        <v>1.1637783091707403</v>
      </c>
      <c r="W13" s="304">
        <f t="shared" ca="1" si="4"/>
        <v>71.891887594107374</v>
      </c>
      <c r="Y13" s="314" t="str">
        <f t="shared" ca="1" si="22"/>
        <v/>
      </c>
      <c r="Z13" s="315" t="str">
        <f t="shared" ca="1" si="23"/>
        <v/>
      </c>
      <c r="AA13" s="316" t="str">
        <f t="shared" ca="1" si="24"/>
        <v/>
      </c>
      <c r="AC13" s="310" t="e">
        <f t="shared" ca="1" si="25"/>
        <v>#N/A</v>
      </c>
      <c r="AD13" s="323" t="e">
        <f t="shared" ca="1" si="26"/>
        <v>#N/A</v>
      </c>
      <c r="AE13" s="324">
        <f t="shared" ca="1" si="5"/>
        <v>512.57741745413773</v>
      </c>
      <c r="AG13" s="306">
        <f t="shared" ca="1" si="27"/>
        <v>-33.208956258991066</v>
      </c>
      <c r="AH13" s="304">
        <f t="shared" ca="1" si="28"/>
        <v>-23.623380059271987</v>
      </c>
    </row>
    <row r="14" spans="1:248" x14ac:dyDescent="0.2">
      <c r="A14" s="347">
        <f t="shared" ca="1" si="6"/>
        <v>0.01</v>
      </c>
      <c r="B14" s="304">
        <f t="shared" ca="1" si="7"/>
        <v>3.299999999999998</v>
      </c>
      <c r="D14" s="306">
        <f t="shared" ca="1" si="8"/>
        <v>-5.0068038240197588</v>
      </c>
      <c r="E14" s="307">
        <f t="shared" ca="1" si="9"/>
        <v>-32.800161928037717</v>
      </c>
      <c r="F14" s="304">
        <f t="shared" ca="1" si="10"/>
        <v>33.180095042626292</v>
      </c>
      <c r="G14" s="306">
        <f t="shared" ca="1" si="11"/>
        <v>36.909320978000956</v>
      </c>
      <c r="H14" s="307">
        <f t="shared" ca="1" si="12"/>
        <v>169.38153127041281</v>
      </c>
      <c r="I14" s="304">
        <f t="shared" ca="1" si="13"/>
        <v>173.35628373545313</v>
      </c>
      <c r="J14" s="306">
        <f t="shared" ca="1" si="14"/>
        <v>104.26812266864647</v>
      </c>
      <c r="K14" s="307">
        <f t="shared" ca="1" si="15"/>
        <v>514.27287277493826</v>
      </c>
      <c r="L14" s="304">
        <f t="shared" ca="1" si="0"/>
        <v>524.73653301159788</v>
      </c>
      <c r="M14" s="306">
        <f t="shared" ca="1" si="16"/>
        <v>1.3562438374209771</v>
      </c>
      <c r="N14" s="304">
        <f t="shared" ca="1" si="17"/>
        <v>77.707047874848968</v>
      </c>
      <c r="P14" s="310">
        <f t="shared" ca="1" si="18"/>
        <v>1</v>
      </c>
      <c r="Q14" s="304">
        <f t="shared" ca="1" si="19"/>
        <v>9.4999999999997968E-3</v>
      </c>
      <c r="R14" s="306">
        <f t="shared" ca="1" si="20"/>
        <v>9.4999999999997972E-4</v>
      </c>
      <c r="S14" s="307">
        <f t="shared" ca="1" si="21"/>
        <v>3.05505</v>
      </c>
      <c r="T14" s="304">
        <f t="shared" ca="1" si="1"/>
        <v>29.970040500000003</v>
      </c>
      <c r="U14" s="311">
        <f t="shared" ca="1" si="2"/>
        <v>0</v>
      </c>
      <c r="V14" s="306">
        <f t="shared" ca="1" si="3"/>
        <v>1.1635808823879528</v>
      </c>
      <c r="W14" s="304">
        <f t="shared" ca="1" si="4"/>
        <v>71.60586961117265</v>
      </c>
      <c r="Y14" s="314" t="str">
        <f t="shared" ca="1" si="22"/>
        <v/>
      </c>
      <c r="Z14" s="315" t="str">
        <f t="shared" ca="1" si="23"/>
        <v/>
      </c>
      <c r="AA14" s="316" t="str">
        <f t="shared" ca="1" si="24"/>
        <v/>
      </c>
      <c r="AC14" s="310" t="e">
        <f t="shared" ca="1" si="25"/>
        <v>#N/A</v>
      </c>
      <c r="AD14" s="323" t="e">
        <f t="shared" ca="1" si="26"/>
        <v>#N/A</v>
      </c>
      <c r="AE14" s="324">
        <f t="shared" ca="1" si="5"/>
        <v>514.27287277493826</v>
      </c>
      <c r="AG14" s="306">
        <f t="shared" ca="1" si="27"/>
        <v>-33.11436353487025</v>
      </c>
      <c r="AH14" s="304">
        <f t="shared" ca="1" si="28"/>
        <v>-23.529038017088876</v>
      </c>
    </row>
    <row r="15" spans="1:248" x14ac:dyDescent="0.2">
      <c r="A15" s="347">
        <f t="shared" ca="1" si="6"/>
        <v>0.01</v>
      </c>
      <c r="B15" s="304">
        <f t="shared" ca="1" si="7"/>
        <v>3.3099999999999978</v>
      </c>
      <c r="D15" s="306">
        <f t="shared" ca="1" si="8"/>
        <v>-4.9896547515544665</v>
      </c>
      <c r="E15" s="307">
        <f t="shared" ca="1" si="9"/>
        <v>-32.708155260908875</v>
      </c>
      <c r="F15" s="304">
        <f t="shared" ca="1" si="10"/>
        <v>33.086554294931211</v>
      </c>
      <c r="G15" s="306">
        <f t="shared" ca="1" si="11"/>
        <v>36.859424430485412</v>
      </c>
      <c r="H15" s="307">
        <f t="shared" ca="1" si="12"/>
        <v>169.05444971780372</v>
      </c>
      <c r="I15" s="304">
        <f t="shared" ca="1" si="13"/>
        <v>173.02607936012447</v>
      </c>
      <c r="J15" s="306">
        <f t="shared" ca="1" si="14"/>
        <v>104.6369663956889</v>
      </c>
      <c r="K15" s="307">
        <f t="shared" ca="1" si="15"/>
        <v>515.96505267987936</v>
      </c>
      <c r="L15" s="304">
        <f t="shared" ca="1" si="0"/>
        <v>526.4682614587922</v>
      </c>
      <c r="M15" s="306">
        <f t="shared" ca="1" si="16"/>
        <v>1.3561231244584451</v>
      </c>
      <c r="N15" s="304">
        <f t="shared" ca="1" si="17"/>
        <v>77.700131531563372</v>
      </c>
      <c r="P15" s="310">
        <f t="shared" ca="1" si="18"/>
        <v>2</v>
      </c>
      <c r="Q15" s="304">
        <f t="shared" ca="1" si="19"/>
        <v>9.5000000000002253E-3</v>
      </c>
      <c r="R15" s="306">
        <f t="shared" ca="1" si="20"/>
        <v>9.5000000000002255E-4</v>
      </c>
      <c r="S15" s="307">
        <f t="shared" ca="1" si="21"/>
        <v>3.0550405</v>
      </c>
      <c r="T15" s="304">
        <f t="shared" ca="1" si="1"/>
        <v>29.969947305000002</v>
      </c>
      <c r="U15" s="311">
        <f t="shared" ca="1" si="2"/>
        <v>0</v>
      </c>
      <c r="V15" s="306">
        <f t="shared" ca="1" si="3"/>
        <v>1.1633838695464838</v>
      </c>
      <c r="W15" s="304">
        <f t="shared" ca="1" si="4"/>
        <v>71.321265673849936</v>
      </c>
      <c r="Y15" s="314" t="str">
        <f t="shared" ca="1" si="22"/>
        <v/>
      </c>
      <c r="Z15" s="315" t="str">
        <f t="shared" ca="1" si="23"/>
        <v/>
      </c>
      <c r="AA15" s="316" t="str">
        <f t="shared" ca="1" si="24"/>
        <v/>
      </c>
      <c r="AC15" s="310" t="e">
        <f t="shared" ca="1" si="25"/>
        <v>#N/A</v>
      </c>
      <c r="AD15" s="323" t="e">
        <f t="shared" ca="1" si="26"/>
        <v>#N/A</v>
      </c>
      <c r="AE15" s="324">
        <f t="shared" ca="1" si="5"/>
        <v>515.96505267987936</v>
      </c>
      <c r="AG15" s="306">
        <f t="shared" ca="1" si="27"/>
        <v>-33.020563596374572</v>
      </c>
      <c r="AH15" s="304">
        <f t="shared" ca="1" si="28"/>
        <v>-23.4354895168076</v>
      </c>
    </row>
    <row r="16" spans="1:248" x14ac:dyDescent="0.2">
      <c r="A16" s="347">
        <f t="shared" ca="1" si="6"/>
        <v>0.01</v>
      </c>
      <c r="B16" s="304">
        <f t="shared" ca="1" si="7"/>
        <v>3.3199999999999976</v>
      </c>
      <c r="D16" s="306">
        <f t="shared" ca="1" si="8"/>
        <v>-4.9726569364508793</v>
      </c>
      <c r="E16" s="307">
        <f t="shared" ca="1" si="9"/>
        <v>-32.616915599361477</v>
      </c>
      <c r="F16" s="304">
        <f t="shared" ca="1" si="10"/>
        <v>32.993794874544264</v>
      </c>
      <c r="G16" s="306">
        <f t="shared" ca="1" si="11"/>
        <v>36.809697861120902</v>
      </c>
      <c r="H16" s="307">
        <f t="shared" ca="1" si="12"/>
        <v>168.7282805618101</v>
      </c>
      <c r="I16" s="304">
        <f t="shared" ca="1" si="13"/>
        <v>172.6968051759265</v>
      </c>
      <c r="J16" s="306">
        <f t="shared" ca="1" si="14"/>
        <v>105.00531200714693</v>
      </c>
      <c r="K16" s="307">
        <f t="shared" ca="1" si="15"/>
        <v>517.65396633127739</v>
      </c>
      <c r="L16" s="304">
        <f t="shared" ca="1" si="0"/>
        <v>528.1966910235443</v>
      </c>
      <c r="M16" s="306">
        <f t="shared" ca="1" si="16"/>
        <v>1.3560021143396501</v>
      </c>
      <c r="N16" s="304">
        <f t="shared" ca="1" si="17"/>
        <v>77.693198162478041</v>
      </c>
      <c r="P16" s="310">
        <f t="shared" ca="1" si="18"/>
        <v>2</v>
      </c>
      <c r="Q16" s="304">
        <f t="shared" ca="1" si="19"/>
        <v>8.5000000000002469E-3</v>
      </c>
      <c r="R16" s="306">
        <f t="shared" ca="1" si="20"/>
        <v>8.5000000000002467E-4</v>
      </c>
      <c r="S16" s="307">
        <f t="shared" ca="1" si="21"/>
        <v>3.0550320000000002</v>
      </c>
      <c r="T16" s="304">
        <f t="shared" ca="1" si="1"/>
        <v>29.969863920000002</v>
      </c>
      <c r="U16" s="311">
        <f t="shared" ca="1" si="2"/>
        <v>0</v>
      </c>
      <c r="V16" s="306">
        <f t="shared" ca="1" si="3"/>
        <v>1.1631872693830989</v>
      </c>
      <c r="W16" s="304">
        <f t="shared" ca="1" si="4"/>
        <v>71.038063902449494</v>
      </c>
      <c r="Y16" s="314" t="str">
        <f t="shared" ca="1" si="22"/>
        <v/>
      </c>
      <c r="Z16" s="315" t="str">
        <f t="shared" ca="1" si="23"/>
        <v/>
      </c>
      <c r="AA16" s="316" t="str">
        <f t="shared" ca="1" si="24"/>
        <v/>
      </c>
      <c r="AC16" s="310" t="e">
        <f t="shared" ca="1" si="25"/>
        <v>#N/A</v>
      </c>
      <c r="AD16" s="323" t="e">
        <f t="shared" ca="1" si="26"/>
        <v>#N/A</v>
      </c>
      <c r="AE16" s="324">
        <f t="shared" ca="1" si="5"/>
        <v>517.65396633127739</v>
      </c>
      <c r="AG16" s="306">
        <f t="shared" ca="1" si="27"/>
        <v>-32.927544863638317</v>
      </c>
      <c r="AH16" s="304">
        <f t="shared" ca="1" si="28"/>
        <v>-23.342722980921291</v>
      </c>
    </row>
    <row r="17" spans="1:34" x14ac:dyDescent="0.2">
      <c r="A17" s="347">
        <f t="shared" ca="1" si="6"/>
        <v>0.01</v>
      </c>
      <c r="B17" s="304">
        <f t="shared" ca="1" si="7"/>
        <v>3.3299999999999974</v>
      </c>
      <c r="D17" s="306">
        <f t="shared" ca="1" si="8"/>
        <v>-4.955740012556328</v>
      </c>
      <c r="E17" s="307">
        <f t="shared" ca="1" si="9"/>
        <v>-32.526119387471923</v>
      </c>
      <c r="F17" s="304">
        <f t="shared" ca="1" si="10"/>
        <v>32.901486311109544</v>
      </c>
      <c r="G17" s="306">
        <f t="shared" ca="1" si="11"/>
        <v>36.760140460995338</v>
      </c>
      <c r="H17" s="307">
        <f t="shared" ca="1" si="12"/>
        <v>168.40301936793537</v>
      </c>
      <c r="I17" s="304">
        <f t="shared" ca="1" si="13"/>
        <v>172.36845668204296</v>
      </c>
      <c r="J17" s="306">
        <f t="shared" ca="1" si="14"/>
        <v>105.3731611987575</v>
      </c>
      <c r="K17" s="307">
        <f t="shared" ca="1" si="15"/>
        <v>519.33962283092615</v>
      </c>
      <c r="L17" s="304">
        <f t="shared" ca="1" si="0"/>
        <v>529.92183097433144</v>
      </c>
      <c r="M17" s="306">
        <f t="shared" ca="1" si="16"/>
        <v>1.3558808064172849</v>
      </c>
      <c r="N17" s="304">
        <f t="shared" ca="1" si="17"/>
        <v>77.686247730505016</v>
      </c>
      <c r="P17" s="310">
        <f t="shared" ca="1" si="18"/>
        <v>2</v>
      </c>
      <c r="Q17" s="304">
        <f t="shared" ca="1" si="19"/>
        <v>7.5000000000002669E-3</v>
      </c>
      <c r="R17" s="306">
        <f t="shared" ca="1" si="20"/>
        <v>7.5000000000002669E-4</v>
      </c>
      <c r="S17" s="307">
        <f t="shared" ca="1" si="21"/>
        <v>3.0550245</v>
      </c>
      <c r="T17" s="304">
        <f t="shared" ca="1" si="1"/>
        <v>29.969790345000003</v>
      </c>
      <c r="U17" s="311">
        <f t="shared" ca="1" si="2"/>
        <v>0</v>
      </c>
      <c r="V17" s="306">
        <f t="shared" ca="1" si="3"/>
        <v>1.1629910806427688</v>
      </c>
      <c r="W17" s="304">
        <f t="shared" ca="1" si="4"/>
        <v>70.756255208963211</v>
      </c>
      <c r="Y17" s="314" t="str">
        <f t="shared" ca="1" si="22"/>
        <v/>
      </c>
      <c r="Z17" s="315" t="str">
        <f t="shared" ca="1" si="23"/>
        <v/>
      </c>
      <c r="AA17" s="316" t="str">
        <f t="shared" ca="1" si="24"/>
        <v/>
      </c>
      <c r="AC17" s="310" t="e">
        <f t="shared" ca="1" si="25"/>
        <v>#N/A</v>
      </c>
      <c r="AD17" s="323" t="e">
        <f t="shared" ca="1" si="26"/>
        <v>#N/A</v>
      </c>
      <c r="AE17" s="324">
        <f t="shared" ca="1" si="5"/>
        <v>519.33962283092615</v>
      </c>
      <c r="AG17" s="306">
        <f t="shared" ca="1" si="27"/>
        <v>-32.834976213718704</v>
      </c>
      <c r="AH17" s="304">
        <f t="shared" ca="1" si="28"/>
        <v>-23.250407288861187</v>
      </c>
    </row>
    <row r="18" spans="1:34" x14ac:dyDescent="0.2">
      <c r="A18" s="347">
        <f t="shared" ca="1" si="6"/>
        <v>0.01</v>
      </c>
      <c r="B18" s="304">
        <f t="shared" ca="1" si="7"/>
        <v>3.3399999999999972</v>
      </c>
      <c r="D18" s="306">
        <f t="shared" ca="1" si="8"/>
        <v>-4.9389034599345036</v>
      </c>
      <c r="E18" s="307">
        <f t="shared" ca="1" si="9"/>
        <v>-32.435763791686909</v>
      </c>
      <c r="F18" s="304">
        <f t="shared" ca="1" si="10"/>
        <v>32.80962572381253</v>
      </c>
      <c r="G18" s="306">
        <f t="shared" ca="1" si="11"/>
        <v>36.710751426395994</v>
      </c>
      <c r="H18" s="307">
        <f t="shared" ca="1" si="12"/>
        <v>168.0786617300185</v>
      </c>
      <c r="I18" s="304">
        <f t="shared" ca="1" si="13"/>
        <v>172.0410294064896</v>
      </c>
      <c r="J18" s="306">
        <f t="shared" ca="1" si="14"/>
        <v>105.74051565819445</v>
      </c>
      <c r="K18" s="307">
        <f t="shared" ca="1" si="15"/>
        <v>521.02203123641596</v>
      </c>
      <c r="L18" s="304">
        <f t="shared" ca="1" si="0"/>
        <v>531.64369053472433</v>
      </c>
      <c r="M18" s="306">
        <f t="shared" ca="1" si="16"/>
        <v>1.3557592000416347</v>
      </c>
      <c r="N18" s="304">
        <f t="shared" ca="1" si="17"/>
        <v>77.679280198418368</v>
      </c>
      <c r="P18" s="310">
        <f t="shared" ca="1" si="18"/>
        <v>2</v>
      </c>
      <c r="Q18" s="304">
        <f t="shared" ca="1" si="19"/>
        <v>6.5000000000002885E-3</v>
      </c>
      <c r="R18" s="306">
        <f t="shared" ca="1" si="20"/>
        <v>6.5000000000002881E-4</v>
      </c>
      <c r="S18" s="307">
        <f t="shared" ca="1" si="21"/>
        <v>3.055018</v>
      </c>
      <c r="T18" s="304">
        <f t="shared" ca="1" si="1"/>
        <v>29.969726580000003</v>
      </c>
      <c r="U18" s="311">
        <f t="shared" ca="1" si="2"/>
        <v>0</v>
      </c>
      <c r="V18" s="306">
        <f t="shared" ca="1" si="3"/>
        <v>1.1627953020767601</v>
      </c>
      <c r="W18" s="304">
        <f t="shared" ca="1" si="4"/>
        <v>70.475830579148138</v>
      </c>
      <c r="Y18" s="314" t="str">
        <f t="shared" ca="1" si="22"/>
        <v/>
      </c>
      <c r="Z18" s="315" t="str">
        <f t="shared" ca="1" si="23"/>
        <v/>
      </c>
      <c r="AA18" s="316" t="str">
        <f t="shared" ca="1" si="24"/>
        <v/>
      </c>
      <c r="AC18" s="310" t="e">
        <f t="shared" ca="1" si="25"/>
        <v>#N/A</v>
      </c>
      <c r="AD18" s="323" t="e">
        <f t="shared" ca="1" si="26"/>
        <v>#N/A</v>
      </c>
      <c r="AE18" s="324">
        <f t="shared" ca="1" si="5"/>
        <v>521.02203123641596</v>
      </c>
      <c r="AG18" s="306">
        <f t="shared" ca="1" si="27"/>
        <v>-32.742854763424248</v>
      </c>
      <c r="AH18" s="304">
        <f t="shared" ca="1" si="28"/>
        <v>-23.158539559820337</v>
      </c>
    </row>
    <row r="19" spans="1:34" x14ac:dyDescent="0.2">
      <c r="A19" s="347">
        <f t="shared" ca="1" si="6"/>
        <v>0.01</v>
      </c>
      <c r="B19" s="304">
        <f t="shared" ca="1" si="7"/>
        <v>3.349999999999997</v>
      </c>
      <c r="D19" s="306">
        <f t="shared" ca="1" si="8"/>
        <v>-4.9221467628445339</v>
      </c>
      <c r="E19" s="307">
        <f t="shared" ca="1" si="9"/>
        <v>-32.345846001310555</v>
      </c>
      <c r="F19" s="304">
        <f t="shared" ca="1" si="10"/>
        <v>32.718210255077814</v>
      </c>
      <c r="G19" s="306">
        <f t="shared" ca="1" si="11"/>
        <v>36.661529958767552</v>
      </c>
      <c r="H19" s="307">
        <f t="shared" ca="1" si="12"/>
        <v>167.75520327000538</v>
      </c>
      <c r="I19" s="304">
        <f t="shared" ca="1" si="13"/>
        <v>171.71451890588179</v>
      </c>
      <c r="J19" s="306">
        <f t="shared" ca="1" si="14"/>
        <v>106.10737706512028</v>
      </c>
      <c r="K19" s="307">
        <f t="shared" ca="1" si="15"/>
        <v>522.70120056141604</v>
      </c>
      <c r="L19" s="304">
        <f t="shared" ca="1" si="0"/>
        <v>533.3622788836733</v>
      </c>
      <c r="M19" s="306">
        <f t="shared" ca="1" si="16"/>
        <v>1.3556372945605693</v>
      </c>
      <c r="N19" s="304">
        <f t="shared" ca="1" si="17"/>
        <v>77.672295528853809</v>
      </c>
      <c r="P19" s="310">
        <f t="shared" ca="1" si="18"/>
        <v>2</v>
      </c>
      <c r="Q19" s="304">
        <f t="shared" ca="1" si="19"/>
        <v>5.5000000000003102E-3</v>
      </c>
      <c r="R19" s="306">
        <f t="shared" ca="1" si="20"/>
        <v>5.5000000000003104E-4</v>
      </c>
      <c r="S19" s="307">
        <f t="shared" ca="1" si="21"/>
        <v>3.0550125000000001</v>
      </c>
      <c r="T19" s="304">
        <f t="shared" ca="1" si="1"/>
        <v>29.969672625000001</v>
      </c>
      <c r="U19" s="311">
        <f t="shared" ca="1" si="2"/>
        <v>0</v>
      </c>
      <c r="V19" s="306">
        <f t="shared" ca="1" si="3"/>
        <v>1.1625999324425951</v>
      </c>
      <c r="W19" s="304">
        <f t="shared" ca="1" si="4"/>
        <v>70.196781071808942</v>
      </c>
      <c r="Y19" s="314" t="str">
        <f t="shared" ca="1" si="22"/>
        <v/>
      </c>
      <c r="Z19" s="315" t="str">
        <f t="shared" ca="1" si="23"/>
        <v/>
      </c>
      <c r="AA19" s="316" t="str">
        <f t="shared" ca="1" si="24"/>
        <v/>
      </c>
      <c r="AC19" s="310" t="e">
        <f t="shared" ca="1" si="25"/>
        <v>#N/A</v>
      </c>
      <c r="AD19" s="323" t="e">
        <f t="shared" ca="1" si="26"/>
        <v>#N/A</v>
      </c>
      <c r="AE19" s="324">
        <f t="shared" ca="1" si="5"/>
        <v>522.70120056141604</v>
      </c>
      <c r="AG19" s="306">
        <f t="shared" ca="1" si="27"/>
        <v>-32.651177652792406</v>
      </c>
      <c r="AH19" s="304">
        <f t="shared" ca="1" si="28"/>
        <v>-23.067116936231237</v>
      </c>
    </row>
    <row r="20" spans="1:34" x14ac:dyDescent="0.2">
      <c r="A20" s="347">
        <f t="shared" ca="1" si="6"/>
        <v>0.01</v>
      </c>
      <c r="B20" s="304">
        <f t="shared" ca="1" si="7"/>
        <v>3.3599999999999968</v>
      </c>
      <c r="D20" s="306">
        <f t="shared" ca="1" si="8"/>
        <v>-4.9054694097002907</v>
      </c>
      <c r="E20" s="307">
        <f t="shared" ca="1" si="9"/>
        <v>-32.256363228282737</v>
      </c>
      <c r="F20" s="304">
        <f t="shared" ca="1" si="10"/>
        <v>32.627237070343789</v>
      </c>
      <c r="G20" s="306">
        <f t="shared" ca="1" si="11"/>
        <v>36.61247526467055</v>
      </c>
      <c r="H20" s="307">
        <f t="shared" ca="1" si="12"/>
        <v>167.43263963772256</v>
      </c>
      <c r="I20" s="304">
        <f t="shared" ca="1" si="13"/>
        <v>171.3889207652046</v>
      </c>
      <c r="J20" s="306">
        <f t="shared" ca="1" si="14"/>
        <v>106.47374709123747</v>
      </c>
      <c r="K20" s="307">
        <f t="shared" ca="1" si="15"/>
        <v>524.37713977595467</v>
      </c>
      <c r="L20" s="304">
        <f t="shared" ca="1" si="0"/>
        <v>535.07760515579412</v>
      </c>
      <c r="M20" s="306">
        <f t="shared" ca="1" si="16"/>
        <v>1.3555150893195322</v>
      </c>
      <c r="N20" s="304">
        <f t="shared" ca="1" si="17"/>
        <v>77.665293684308011</v>
      </c>
      <c r="P20" s="310">
        <f t="shared" ca="1" si="18"/>
        <v>2</v>
      </c>
      <c r="Q20" s="304">
        <f t="shared" ca="1" si="19"/>
        <v>4.5000000000003319E-3</v>
      </c>
      <c r="R20" s="306">
        <f t="shared" ca="1" si="20"/>
        <v>4.5000000000003316E-4</v>
      </c>
      <c r="S20" s="307">
        <f t="shared" ca="1" si="21"/>
        <v>3.0550079999999999</v>
      </c>
      <c r="T20" s="304">
        <f t="shared" ca="1" si="1"/>
        <v>29.969628480000001</v>
      </c>
      <c r="U20" s="311">
        <f t="shared" ca="1" si="2"/>
        <v>0</v>
      </c>
      <c r="V20" s="306">
        <f t="shared" ca="1" si="3"/>
        <v>1.1624049705040105</v>
      </c>
      <c r="W20" s="304">
        <f t="shared" ca="1" si="4"/>
        <v>69.919097818088204</v>
      </c>
      <c r="Y20" s="314" t="str">
        <f t="shared" ca="1" si="22"/>
        <v/>
      </c>
      <c r="Z20" s="315" t="str">
        <f t="shared" ca="1" si="23"/>
        <v/>
      </c>
      <c r="AA20" s="316" t="str">
        <f t="shared" ca="1" si="24"/>
        <v/>
      </c>
      <c r="AC20" s="310" t="e">
        <f t="shared" ca="1" si="25"/>
        <v>#N/A</v>
      </c>
      <c r="AD20" s="323" t="e">
        <f t="shared" ca="1" si="26"/>
        <v>#N/A</v>
      </c>
      <c r="AE20" s="324">
        <f t="shared" ca="1" si="5"/>
        <v>524.37713977595467</v>
      </c>
      <c r="AG20" s="306">
        <f t="shared" ca="1" si="27"/>
        <v>-32.559942044864158</v>
      </c>
      <c r="AH20" s="304">
        <f t="shared" ca="1" si="28"/>
        <v>-22.976136583540512</v>
      </c>
    </row>
    <row r="21" spans="1:34" x14ac:dyDescent="0.2">
      <c r="A21" s="347">
        <f t="shared" ca="1" si="6"/>
        <v>0.01</v>
      </c>
      <c r="B21" s="304">
        <f t="shared" ca="1" si="7"/>
        <v>3.3699999999999966</v>
      </c>
      <c r="D21" s="306">
        <f t="shared" ca="1" si="8"/>
        <v>-4.8888708930301972</v>
      </c>
      <c r="E21" s="307">
        <f t="shared" ca="1" si="9"/>
        <v>-32.167312706959962</v>
      </c>
      <c r="F21" s="304">
        <f t="shared" ca="1" si="10"/>
        <v>32.536703357839833</v>
      </c>
      <c r="G21" s="306">
        <f t="shared" ca="1" si="11"/>
        <v>36.563586555740251</v>
      </c>
      <c r="H21" s="307">
        <f t="shared" ca="1" si="12"/>
        <v>167.11096651065296</v>
      </c>
      <c r="I21" s="304">
        <f t="shared" ca="1" si="13"/>
        <v>171.06423059758484</v>
      </c>
      <c r="J21" s="306">
        <f t="shared" ca="1" si="14"/>
        <v>106.83962740033952</v>
      </c>
      <c r="K21" s="307">
        <f t="shared" ca="1" si="15"/>
        <v>526.04985780669654</v>
      </c>
      <c r="L21" s="304">
        <f t="shared" ca="1" si="0"/>
        <v>536.78967844164913</v>
      </c>
      <c r="M21" s="306">
        <f t="shared" ca="1" si="16"/>
        <v>1.3553925836615321</v>
      </c>
      <c r="N21" s="304">
        <f t="shared" ca="1" si="17"/>
        <v>77.658274627138127</v>
      </c>
      <c r="P21" s="310">
        <f t="shared" ca="1" si="18"/>
        <v>2</v>
      </c>
      <c r="Q21" s="304">
        <f t="shared" ca="1" si="19"/>
        <v>3.5000000000003527E-3</v>
      </c>
      <c r="R21" s="306">
        <f t="shared" ca="1" si="20"/>
        <v>3.5000000000003529E-4</v>
      </c>
      <c r="S21" s="307">
        <f t="shared" ca="1" si="21"/>
        <v>3.0550044999999999</v>
      </c>
      <c r="T21" s="304">
        <f t="shared" ca="1" si="1"/>
        <v>29.969594145000002</v>
      </c>
      <c r="U21" s="311">
        <f t="shared" ca="1" si="2"/>
        <v>0</v>
      </c>
      <c r="V21" s="306">
        <f t="shared" ca="1" si="3"/>
        <v>1.1622104150309158</v>
      </c>
      <c r="W21" s="304">
        <f t="shared" ca="1" si="4"/>
        <v>69.642772020764895</v>
      </c>
      <c r="Y21" s="314" t="str">
        <f t="shared" ca="1" si="22"/>
        <v/>
      </c>
      <c r="Z21" s="315" t="str">
        <f t="shared" ca="1" si="23"/>
        <v/>
      </c>
      <c r="AA21" s="316" t="str">
        <f t="shared" ca="1" si="24"/>
        <v/>
      </c>
      <c r="AC21" s="310" t="e">
        <f t="shared" ca="1" si="25"/>
        <v>#N/A</v>
      </c>
      <c r="AD21" s="323" t="e">
        <f t="shared" ca="1" si="26"/>
        <v>#N/A</v>
      </c>
      <c r="AE21" s="324">
        <f t="shared" ca="1" si="5"/>
        <v>526.04985780669654</v>
      </c>
      <c r="AG21" s="306">
        <f t="shared" ca="1" si="27"/>
        <v>-32.469145125461196</v>
      </c>
      <c r="AH21" s="304">
        <f t="shared" ca="1" si="28"/>
        <v>-22.885595689986122</v>
      </c>
    </row>
    <row r="22" spans="1:34" x14ac:dyDescent="0.2">
      <c r="A22" s="347">
        <f t="shared" ca="1" si="6"/>
        <v>0.01</v>
      </c>
      <c r="B22" s="304">
        <f t="shared" ca="1" si="7"/>
        <v>3.3799999999999963</v>
      </c>
      <c r="D22" s="306">
        <f t="shared" ca="1" si="8"/>
        <v>-4.8723507094374643</v>
      </c>
      <c r="E22" s="307">
        <f t="shared" ca="1" si="9"/>
        <v>-32.078691693898733</v>
      </c>
      <c r="F22" s="304">
        <f t="shared" ca="1" si="10"/>
        <v>32.446606328366038</v>
      </c>
      <c r="G22" s="306">
        <f t="shared" ca="1" si="11"/>
        <v>36.514863048645879</v>
      </c>
      <c r="H22" s="307">
        <f t="shared" ca="1" si="12"/>
        <v>166.79017959371396</v>
      </c>
      <c r="I22" s="304">
        <f t="shared" ca="1" si="13"/>
        <v>170.74044404406567</v>
      </c>
      <c r="J22" s="306">
        <f t="shared" ca="1" si="14"/>
        <v>107.20501964836146</v>
      </c>
      <c r="K22" s="307">
        <f t="shared" ca="1" si="15"/>
        <v>527.71936353721833</v>
      </c>
      <c r="L22" s="304">
        <f t="shared" ca="1" si="0"/>
        <v>538.49850778802761</v>
      </c>
      <c r="M22" s="306">
        <f t="shared" ca="1" si="16"/>
        <v>1.3552697769271329</v>
      </c>
      <c r="N22" s="304">
        <f t="shared" ca="1" si="17"/>
        <v>77.651238319561273</v>
      </c>
      <c r="P22" s="310">
        <f t="shared" ca="1" si="18"/>
        <v>2</v>
      </c>
      <c r="Q22" s="304">
        <f t="shared" ca="1" si="19"/>
        <v>2.5000000000003743E-3</v>
      </c>
      <c r="R22" s="306">
        <f t="shared" ca="1" si="20"/>
        <v>2.5000000000003741E-4</v>
      </c>
      <c r="S22" s="307">
        <f t="shared" ca="1" si="21"/>
        <v>3.055002</v>
      </c>
      <c r="T22" s="304">
        <f t="shared" ca="1" si="1"/>
        <v>29.969569620000001</v>
      </c>
      <c r="U22" s="311">
        <f t="shared" ca="1" si="2"/>
        <v>0</v>
      </c>
      <c r="V22" s="306">
        <f t="shared" ca="1" si="3"/>
        <v>1.162016264799355</v>
      </c>
      <c r="W22" s="304">
        <f t="shared" ca="1" si="4"/>
        <v>69.367794953560946</v>
      </c>
      <c r="Y22" s="314" t="str">
        <f t="shared" ca="1" si="22"/>
        <v/>
      </c>
      <c r="Z22" s="315" t="str">
        <f t="shared" ca="1" si="23"/>
        <v/>
      </c>
      <c r="AA22" s="316" t="str">
        <f t="shared" ca="1" si="24"/>
        <v/>
      </c>
      <c r="AC22" s="310" t="e">
        <f t="shared" ca="1" si="25"/>
        <v>#N/A</v>
      </c>
      <c r="AD22" s="323" t="e">
        <f t="shared" ca="1" si="26"/>
        <v>#N/A</v>
      </c>
      <c r="AE22" s="324">
        <f t="shared" ca="1" si="5"/>
        <v>527.71936353721833</v>
      </c>
      <c r="AG22" s="306">
        <f t="shared" ca="1" si="27"/>
        <v>-32.37878410296554</v>
      </c>
      <c r="AH22" s="304">
        <f t="shared" ca="1" si="28"/>
        <v>-22.795491466377076</v>
      </c>
    </row>
    <row r="23" spans="1:34" x14ac:dyDescent="0.2">
      <c r="A23" s="347">
        <f t="shared" ca="1" si="6"/>
        <v>0.01</v>
      </c>
      <c r="B23" s="304">
        <f t="shared" ca="1" si="7"/>
        <v>3.3899999999999961</v>
      </c>
      <c r="D23" s="306">
        <f t="shared" ca="1" si="8"/>
        <v>-4.855908359560793</v>
      </c>
      <c r="E23" s="307">
        <f t="shared" ca="1" si="9"/>
        <v>-31.990497467641376</v>
      </c>
      <c r="F23" s="304">
        <f t="shared" ca="1" si="10"/>
        <v>32.356943215075518</v>
      </c>
      <c r="G23" s="306">
        <f t="shared" ca="1" si="11"/>
        <v>36.466303965050272</v>
      </c>
      <c r="H23" s="307">
        <f t="shared" ca="1" si="12"/>
        <v>166.47027461903755</v>
      </c>
      <c r="I23" s="304">
        <f t="shared" ca="1" si="13"/>
        <v>170.41755677338301</v>
      </c>
      <c r="J23" s="306">
        <f t="shared" ca="1" si="14"/>
        <v>107.56992548342994</v>
      </c>
      <c r="K23" s="307">
        <f t="shared" ca="1" si="15"/>
        <v>529.38566580828206</v>
      </c>
      <c r="L23" s="304">
        <f t="shared" ca="1" si="0"/>
        <v>540.20410219822361</v>
      </c>
      <c r="M23" s="306">
        <f t="shared" ca="1" si="16"/>
        <v>1.3551466684544438</v>
      </c>
      <c r="N23" s="304">
        <f t="shared" ca="1" si="17"/>
        <v>77.644184723653879</v>
      </c>
      <c r="P23" s="310">
        <f t="shared" ca="1" si="18"/>
        <v>2</v>
      </c>
      <c r="Q23" s="304">
        <f t="shared" ca="1" si="19"/>
        <v>1.5000000000003951E-3</v>
      </c>
      <c r="R23" s="306">
        <f t="shared" ca="1" si="20"/>
        <v>1.5000000000003951E-4</v>
      </c>
      <c r="S23" s="307">
        <f t="shared" ca="1" si="21"/>
        <v>3.0550004999999998</v>
      </c>
      <c r="T23" s="304">
        <f t="shared" ca="1" si="1"/>
        <v>29.969554904999999</v>
      </c>
      <c r="U23" s="311">
        <f t="shared" ca="1" si="2"/>
        <v>0</v>
      </c>
      <c r="V23" s="306">
        <f t="shared" ca="1" si="3"/>
        <v>1.1618225185914632</v>
      </c>
      <c r="W23" s="304">
        <f t="shared" ca="1" si="4"/>
        <v>69.094157960455291</v>
      </c>
      <c r="Y23" s="314" t="str">
        <f t="shared" ca="1" si="22"/>
        <v/>
      </c>
      <c r="Z23" s="315" t="str">
        <f t="shared" ca="1" si="23"/>
        <v/>
      </c>
      <c r="AA23" s="316" t="str">
        <f t="shared" ca="1" si="24"/>
        <v/>
      </c>
      <c r="AC23" s="310" t="e">
        <f t="shared" ca="1" si="25"/>
        <v>#N/A</v>
      </c>
      <c r="AD23" s="323" t="e">
        <f t="shared" ca="1" si="26"/>
        <v>#N/A</v>
      </c>
      <c r="AE23" s="324">
        <f t="shared" ca="1" si="5"/>
        <v>529.38566580828206</v>
      </c>
      <c r="AG23" s="306">
        <f t="shared" ca="1" si="27"/>
        <v>-32.288856208101834</v>
      </c>
      <c r="AH23" s="304">
        <f t="shared" ca="1" si="28"/>
        <v>-22.705821145875735</v>
      </c>
    </row>
    <row r="24" spans="1:34" x14ac:dyDescent="0.2">
      <c r="A24" s="347">
        <f t="shared" ca="1" si="6"/>
        <v>0.01</v>
      </c>
      <c r="B24" s="304">
        <f t="shared" ca="1" si="7"/>
        <v>3.3999999999999959</v>
      </c>
      <c r="D24" s="306">
        <f t="shared" ca="1" si="8"/>
        <v>-4.8395433480355088</v>
      </c>
      <c r="E24" s="307">
        <f t="shared" ca="1" si="9"/>
        <v>-31.902727328504213</v>
      </c>
      <c r="F24" s="304">
        <f t="shared" ca="1" si="10"/>
        <v>32.267711273258975</v>
      </c>
      <c r="G24" s="306">
        <f t="shared" ca="1" si="11"/>
        <v>36.417908531569914</v>
      </c>
      <c r="H24" s="307">
        <f t="shared" ca="1" si="12"/>
        <v>166.15124734575252</v>
      </c>
      <c r="I24" s="304">
        <f t="shared" ca="1" si="13"/>
        <v>170.09556448174428</v>
      </c>
      <c r="J24" s="306">
        <f t="shared" ca="1" si="14"/>
        <v>107.93434654591304</v>
      </c>
      <c r="K24" s="307">
        <f t="shared" ca="1" si="15"/>
        <v>531.04877341810595</v>
      </c>
      <c r="L24" s="304">
        <f t="shared" ca="1" si="0"/>
        <v>541.90647063231131</v>
      </c>
      <c r="M24" s="306">
        <f t="shared" ca="1" si="16"/>
        <v>1.3550232575791095</v>
      </c>
      <c r="N24" s="304">
        <f t="shared" ca="1" si="17"/>
        <v>77.637113801351205</v>
      </c>
      <c r="P24" s="310">
        <f t="shared" ca="1" si="18"/>
        <v>2</v>
      </c>
      <c r="Q24" s="304">
        <f t="shared" ca="1" si="19"/>
        <v>5.0000000000041678E-4</v>
      </c>
      <c r="R24" s="306">
        <f t="shared" ca="1" si="20"/>
        <v>5.0000000000041676E-5</v>
      </c>
      <c r="S24" s="307">
        <f t="shared" ca="1" si="21"/>
        <v>3.0549999999999997</v>
      </c>
      <c r="T24" s="304">
        <f t="shared" ca="1" si="1"/>
        <v>29.969549999999998</v>
      </c>
      <c r="U24" s="311">
        <f t="shared" ca="1" si="2"/>
        <v>0</v>
      </c>
      <c r="V24" s="306">
        <f t="shared" ca="1" si="3"/>
        <v>1.1616291751954302</v>
      </c>
      <c r="W24" s="304">
        <f t="shared" ca="1" si="4"/>
        <v>68.821852455005853</v>
      </c>
      <c r="Y24" s="314" t="str">
        <f t="shared" ca="1" si="22"/>
        <v/>
      </c>
      <c r="Z24" s="315" t="str">
        <f t="shared" ca="1" si="23"/>
        <v/>
      </c>
      <c r="AA24" s="316" t="str">
        <f t="shared" ca="1" si="24"/>
        <v/>
      </c>
      <c r="AC24" s="310" t="e">
        <f t="shared" ca="1" si="25"/>
        <v>#N/A</v>
      </c>
      <c r="AD24" s="323" t="e">
        <f t="shared" ca="1" si="26"/>
        <v>#N/A</v>
      </c>
      <c r="AE24" s="324">
        <f t="shared" ca="1" si="5"/>
        <v>531.04877341810595</v>
      </c>
      <c r="AG24" s="306">
        <f t="shared" ca="1" si="27"/>
        <v>-32.199358693721869</v>
      </c>
      <c r="AH24" s="304">
        <f t="shared" ca="1" si="28"/>
        <v>-22.616581983782421</v>
      </c>
    </row>
    <row r="25" spans="1:34" x14ac:dyDescent="0.2">
      <c r="A25" s="347">
        <f t="shared" ca="1" si="6"/>
        <v>0.01</v>
      </c>
      <c r="B25" s="304">
        <f t="shared" ca="1" si="7"/>
        <v>3.4099999999999957</v>
      </c>
      <c r="D25" s="306">
        <f t="shared" ca="1" si="8"/>
        <v>-4.8232209315108374</v>
      </c>
      <c r="E25" s="307">
        <f t="shared" ca="1" si="9"/>
        <v>-31.81522232900786</v>
      </c>
      <c r="F25" s="304">
        <f t="shared" ca="1" si="10"/>
        <v>32.178748142187956</v>
      </c>
      <c r="G25" s="306">
        <f t="shared" ca="1" si="11"/>
        <v>36.369676322254804</v>
      </c>
      <c r="H25" s="307">
        <f t="shared" ca="1" si="12"/>
        <v>165.83309512246245</v>
      </c>
      <c r="I25" s="304">
        <f t="shared" ca="1" si="13"/>
        <v>169.77446449240023</v>
      </c>
      <c r="J25" s="306">
        <f t="shared" ca="1" si="14"/>
        <v>108.29828447018217</v>
      </c>
      <c r="K25" s="307">
        <f t="shared" ca="1" si="15"/>
        <v>532.70869513044704</v>
      </c>
      <c r="L25" s="304">
        <f t="shared" ca="1" si="0"/>
        <v>543.60562201541666</v>
      </c>
      <c r="M25" s="306">
        <f t="shared" ca="1" si="16"/>
        <v>1.3548995436354665</v>
      </c>
      <c r="N25" s="304">
        <f t="shared" ca="1" si="17"/>
        <v>77.630025514513548</v>
      </c>
      <c r="P25" s="310">
        <f t="shared" ca="1" si="18"/>
        <v>3</v>
      </c>
      <c r="Q25" s="304">
        <f t="shared" ca="1" si="19"/>
        <v>0</v>
      </c>
      <c r="R25" s="306">
        <f t="shared" ca="1" si="20"/>
        <v>0</v>
      </c>
      <c r="S25" s="307">
        <f t="shared" ca="1" si="21"/>
        <v>3.0549999999999997</v>
      </c>
      <c r="T25" s="304">
        <f t="shared" ca="1" si="1"/>
        <v>29.969549999999998</v>
      </c>
      <c r="U25" s="311">
        <f t="shared" ca="1" si="2"/>
        <v>0</v>
      </c>
      <c r="V25" s="306">
        <f t="shared" ca="1" si="3"/>
        <v>1.161436233404552</v>
      </c>
      <c r="W25" s="304">
        <f t="shared" ca="1" si="4"/>
        <v>68.550871211540496</v>
      </c>
      <c r="Y25" s="314" t="str">
        <f t="shared" ca="1" si="22"/>
        <v>Fin de propulsion</v>
      </c>
      <c r="Z25" s="315" t="str">
        <f t="shared" ca="1" si="23"/>
        <v/>
      </c>
      <c r="AA25" s="316" t="str">
        <f t="shared" ca="1" si="24"/>
        <v/>
      </c>
      <c r="AC25" s="310" t="e">
        <f t="shared" ca="1" si="25"/>
        <v>#N/A</v>
      </c>
      <c r="AD25" s="323" t="e">
        <f t="shared" ca="1" si="26"/>
        <v>#N/A</v>
      </c>
      <c r="AE25" s="324">
        <f t="shared" ca="1" si="5"/>
        <v>532.70869513044704</v>
      </c>
      <c r="AG25" s="306">
        <f t="shared" ca="1" si="27"/>
        <v>-32.110128855503476</v>
      </c>
      <c r="AH25" s="304">
        <f t="shared" ca="1" si="28"/>
        <v>-22.527611278234325</v>
      </c>
    </row>
    <row r="26" spans="1:34" x14ac:dyDescent="0.2">
      <c r="A26" s="347">
        <f t="shared" ca="1" si="6"/>
        <v>0.01</v>
      </c>
      <c r="B26" s="304">
        <f t="shared" ca="1" si="7"/>
        <v>3.4199999999999955</v>
      </c>
      <c r="D26" s="306">
        <f t="shared" ca="1" si="8"/>
        <v>-4.8069414325193804</v>
      </c>
      <c r="E26" s="307">
        <f t="shared" ca="1" si="9"/>
        <v>-31.727983783081172</v>
      </c>
      <c r="F26" s="304">
        <f t="shared" ca="1" si="10"/>
        <v>32.090055170958074</v>
      </c>
      <c r="G26" s="306">
        <f t="shared" ca="1" si="11"/>
        <v>36.321606907929613</v>
      </c>
      <c r="H26" s="307">
        <f t="shared" ca="1" si="12"/>
        <v>165.51581528463163</v>
      </c>
      <c r="I26" s="304">
        <f t="shared" ca="1" si="13"/>
        <v>169.45425411511644</v>
      </c>
      <c r="J26" s="306">
        <f t="shared" ca="1" si="14"/>
        <v>108.66174088633309</v>
      </c>
      <c r="K26" s="307">
        <f t="shared" ca="1" si="15"/>
        <v>534.36543968248247</v>
      </c>
      <c r="L26" s="304">
        <f t="shared" ca="1" si="0"/>
        <v>545.30156524578342</v>
      </c>
      <c r="M26" s="306">
        <f t="shared" ca="1" si="16"/>
        <v>1.3547755259565251</v>
      </c>
      <c r="N26" s="304">
        <f t="shared" ca="1" si="17"/>
        <v>77.622919824925191</v>
      </c>
      <c r="P26" s="310">
        <f t="shared" ca="1" si="18"/>
        <v>3</v>
      </c>
      <c r="Q26" s="304">
        <f t="shared" ca="1" si="19"/>
        <v>0</v>
      </c>
      <c r="R26" s="306">
        <f t="shared" ca="1" si="20"/>
        <v>0</v>
      </c>
      <c r="S26" s="307">
        <f t="shared" ca="1" si="21"/>
        <v>3.0549999999999997</v>
      </c>
      <c r="T26" s="304">
        <f t="shared" ca="1" si="1"/>
        <v>29.969549999999998</v>
      </c>
      <c r="U26" s="311">
        <f t="shared" ca="1" si="2"/>
        <v>0</v>
      </c>
      <c r="V26" s="306">
        <f t="shared" ca="1" si="3"/>
        <v>1.1612436920163078</v>
      </c>
      <c r="W26" s="304">
        <f t="shared" ca="1" si="4"/>
        <v>68.281207029271116</v>
      </c>
      <c r="Y26" s="314" t="str">
        <f t="shared" ca="1" si="22"/>
        <v/>
      </c>
      <c r="Z26" s="315" t="str">
        <f t="shared" ca="1" si="23"/>
        <v/>
      </c>
      <c r="AA26" s="316" t="str">
        <f t="shared" ca="1" si="24"/>
        <v/>
      </c>
      <c r="AC26" s="310" t="e">
        <f t="shared" ca="1" si="25"/>
        <v>#N/A</v>
      </c>
      <c r="AD26" s="323" t="e">
        <f t="shared" ca="1" si="26"/>
        <v>#N/A</v>
      </c>
      <c r="AE26" s="324">
        <f t="shared" ca="1" si="5"/>
        <v>534.36543968248247</v>
      </c>
      <c r="AG26" s="306">
        <f t="shared" ca="1" si="27"/>
        <v>-32.021168041957011</v>
      </c>
      <c r="AH26" s="304">
        <f t="shared" ca="1" si="28"/>
        <v>-22.438910380209656</v>
      </c>
    </row>
    <row r="27" spans="1:34" x14ac:dyDescent="0.2">
      <c r="A27" s="347">
        <f t="shared" ca="1" si="6"/>
        <v>0.01</v>
      </c>
      <c r="B27" s="304">
        <f t="shared" ca="1" si="7"/>
        <v>3.4299999999999953</v>
      </c>
      <c r="D27" s="306">
        <f t="shared" ca="1" si="8"/>
        <v>-4.7907394606793723</v>
      </c>
      <c r="E27" s="307">
        <f t="shared" ca="1" si="9"/>
        <v>-31.641169244813625</v>
      </c>
      <c r="F27" s="304">
        <f t="shared" ca="1" si="10"/>
        <v>32.001793320985158</v>
      </c>
      <c r="G27" s="306">
        <f t="shared" ca="1" si="11"/>
        <v>36.273699513322818</v>
      </c>
      <c r="H27" s="307">
        <f t="shared" ca="1" si="12"/>
        <v>165.1994035921835</v>
      </c>
      <c r="I27" s="304">
        <f t="shared" ca="1" si="13"/>
        <v>169.13492904659276</v>
      </c>
      <c r="J27" s="306">
        <f t="shared" ca="1" si="14"/>
        <v>109.02471741843935</v>
      </c>
      <c r="K27" s="307">
        <f t="shared" ca="1" si="15"/>
        <v>536.01901577686658</v>
      </c>
      <c r="L27" s="304">
        <f t="shared" ca="1" si="0"/>
        <v>546.99430918664166</v>
      </c>
      <c r="M27" s="306">
        <f t="shared" ca="1" si="16"/>
        <v>1.3546512038727729</v>
      </c>
      <c r="N27" s="304">
        <f t="shared" ca="1" si="17"/>
        <v>77.615796694225935</v>
      </c>
      <c r="P27" s="310">
        <f t="shared" ca="1" si="18"/>
        <v>3</v>
      </c>
      <c r="Q27" s="304">
        <f t="shared" ca="1" si="19"/>
        <v>0</v>
      </c>
      <c r="R27" s="306">
        <f t="shared" ca="1" si="20"/>
        <v>0</v>
      </c>
      <c r="S27" s="307">
        <f t="shared" ca="1" si="21"/>
        <v>3.0549999999999997</v>
      </c>
      <c r="T27" s="304">
        <f t="shared" ca="1" si="1"/>
        <v>29.969549999999998</v>
      </c>
      <c r="U27" s="311">
        <f t="shared" ca="1" si="2"/>
        <v>0</v>
      </c>
      <c r="V27" s="306">
        <f t="shared" ca="1" si="3"/>
        <v>1.1610515498332752</v>
      </c>
      <c r="W27" s="304">
        <f t="shared" ca="1" si="4"/>
        <v>68.012851445830961</v>
      </c>
      <c r="Y27" s="314" t="str">
        <f t="shared" ca="1" si="22"/>
        <v/>
      </c>
      <c r="Z27" s="315" t="str">
        <f t="shared" ca="1" si="23"/>
        <v/>
      </c>
      <c r="AA27" s="316" t="str">
        <f t="shared" ca="1" si="24"/>
        <v/>
      </c>
      <c r="AC27" s="310" t="e">
        <f t="shared" ca="1" si="25"/>
        <v>#N/A</v>
      </c>
      <c r="AD27" s="323" t="e">
        <f t="shared" ca="1" si="26"/>
        <v>#N/A</v>
      </c>
      <c r="AE27" s="324">
        <f t="shared" ca="1" si="5"/>
        <v>536.01901577686658</v>
      </c>
      <c r="AG27" s="306">
        <f t="shared" ca="1" si="27"/>
        <v>-31.93263755967714</v>
      </c>
      <c r="AH27" s="304">
        <f t="shared" ca="1" si="28"/>
        <v>-22.350640598779417</v>
      </c>
    </row>
    <row r="28" spans="1:34" x14ac:dyDescent="0.2">
      <c r="A28" s="347">
        <f t="shared" ca="1" si="6"/>
        <v>0.01</v>
      </c>
      <c r="B28" s="304">
        <f t="shared" ca="1" si="7"/>
        <v>3.4399999999999951</v>
      </c>
      <c r="D28" s="306">
        <f t="shared" ca="1" si="8"/>
        <v>-4.7746145148745915</v>
      </c>
      <c r="E28" s="307">
        <f t="shared" ca="1" si="9"/>
        <v>-31.554775989837026</v>
      </c>
      <c r="F28" s="304">
        <f t="shared" ca="1" si="10"/>
        <v>31.913959822222726</v>
      </c>
      <c r="G28" s="306">
        <f t="shared" ca="1" si="11"/>
        <v>36.225953368174075</v>
      </c>
      <c r="H28" s="307">
        <f t="shared" ca="1" si="12"/>
        <v>164.88385583228512</v>
      </c>
      <c r="I28" s="304">
        <f t="shared" ca="1" si="13"/>
        <v>168.81648501125389</v>
      </c>
      <c r="J28" s="306">
        <f t="shared" ca="1" si="14"/>
        <v>109.38721568284683</v>
      </c>
      <c r="K28" s="307">
        <f t="shared" ca="1" si="15"/>
        <v>537.6694320739889</v>
      </c>
      <c r="L28" s="304">
        <f t="shared" ca="1" si="0"/>
        <v>548.68386265828099</v>
      </c>
      <c r="M28" s="306">
        <f t="shared" ca="1" si="16"/>
        <v>1.3545265767121673</v>
      </c>
      <c r="N28" s="304">
        <f t="shared" ca="1" si="17"/>
        <v>77.608656083910518</v>
      </c>
      <c r="P28" s="310">
        <f t="shared" ca="1" si="18"/>
        <v>3</v>
      </c>
      <c r="Q28" s="304">
        <f t="shared" ca="1" si="19"/>
        <v>0</v>
      </c>
      <c r="R28" s="306">
        <f t="shared" ca="1" si="20"/>
        <v>0</v>
      </c>
      <c r="S28" s="307">
        <f t="shared" ca="1" si="21"/>
        <v>3.0549999999999997</v>
      </c>
      <c r="T28" s="304">
        <f t="shared" ca="1" si="1"/>
        <v>29.969549999999998</v>
      </c>
      <c r="U28" s="311">
        <f t="shared" ca="1" si="2"/>
        <v>0</v>
      </c>
      <c r="V28" s="306">
        <f t="shared" ca="1" si="3"/>
        <v>1.1608598056640236</v>
      </c>
      <c r="W28" s="304">
        <f t="shared" ca="1" si="4"/>
        <v>67.745796067325813</v>
      </c>
      <c r="Y28" s="314" t="str">
        <f t="shared" ca="1" si="22"/>
        <v/>
      </c>
      <c r="Z28" s="315" t="str">
        <f t="shared" ca="1" si="23"/>
        <v/>
      </c>
      <c r="AA28" s="316" t="str">
        <f t="shared" ca="1" si="24"/>
        <v/>
      </c>
      <c r="AC28" s="310" t="e">
        <f t="shared" ca="1" si="25"/>
        <v>#N/A</v>
      </c>
      <c r="AD28" s="323" t="e">
        <f t="shared" ca="1" si="26"/>
        <v>#N/A</v>
      </c>
      <c r="AE28" s="324">
        <f t="shared" ca="1" si="5"/>
        <v>537.6694320739889</v>
      </c>
      <c r="AG28" s="306">
        <f t="shared" ca="1" si="27"/>
        <v>-31.844534636170948</v>
      </c>
      <c r="AH28" s="304">
        <f t="shared" ca="1" si="28"/>
        <v>-22.262799163938123</v>
      </c>
    </row>
    <row r="29" spans="1:34" x14ac:dyDescent="0.2">
      <c r="A29" s="347">
        <f t="shared" ca="1" si="6"/>
        <v>0.01</v>
      </c>
      <c r="B29" s="304">
        <f t="shared" ca="1" si="7"/>
        <v>3.4499999999999948</v>
      </c>
      <c r="D29" s="306">
        <f t="shared" ca="1" si="8"/>
        <v>-4.7585660980404239</v>
      </c>
      <c r="E29" s="307">
        <f t="shared" ca="1" si="9"/>
        <v>-31.468801315827015</v>
      </c>
      <c r="F29" s="304">
        <f t="shared" ca="1" si="10"/>
        <v>31.826551927037521</v>
      </c>
      <c r="G29" s="306">
        <f t="shared" ca="1" si="11"/>
        <v>36.178367707193672</v>
      </c>
      <c r="H29" s="307">
        <f t="shared" ca="1" si="12"/>
        <v>164.56916781912685</v>
      </c>
      <c r="I29" s="304">
        <f t="shared" ca="1" si="13"/>
        <v>168.49891776102555</v>
      </c>
      <c r="J29" s="306">
        <f t="shared" ca="1" si="14"/>
        <v>109.74923728822367</v>
      </c>
      <c r="K29" s="307">
        <f t="shared" ca="1" si="15"/>
        <v>539.31669719224601</v>
      </c>
      <c r="L29" s="304">
        <f t="shared" ca="1" si="0"/>
        <v>550.37023443832754</v>
      </c>
      <c r="M29" s="306">
        <f t="shared" ca="1" si="16"/>
        <v>1.3544016438001234</v>
      </c>
      <c r="N29" s="304">
        <f t="shared" ca="1" si="17"/>
        <v>77.601497955328128</v>
      </c>
      <c r="P29" s="310">
        <f t="shared" ca="1" si="18"/>
        <v>3</v>
      </c>
      <c r="Q29" s="304">
        <f t="shared" ca="1" si="19"/>
        <v>0</v>
      </c>
      <c r="R29" s="306">
        <f t="shared" ca="1" si="20"/>
        <v>0</v>
      </c>
      <c r="S29" s="307">
        <f t="shared" ca="1" si="21"/>
        <v>3.0549999999999997</v>
      </c>
      <c r="T29" s="304">
        <f t="shared" ca="1" si="1"/>
        <v>29.969549999999998</v>
      </c>
      <c r="U29" s="311">
        <f t="shared" ca="1" si="2"/>
        <v>0</v>
      </c>
      <c r="V29" s="306">
        <f t="shared" ca="1" si="3"/>
        <v>1.160668458323074</v>
      </c>
      <c r="W29" s="304">
        <f t="shared" ca="1" si="4"/>
        <v>67.480032567668772</v>
      </c>
      <c r="Y29" s="314" t="str">
        <f t="shared" ca="1" si="22"/>
        <v/>
      </c>
      <c r="Z29" s="315" t="str">
        <f t="shared" ca="1" si="23"/>
        <v/>
      </c>
      <c r="AA29" s="316" t="str">
        <f t="shared" ca="1" si="24"/>
        <v/>
      </c>
      <c r="AC29" s="310" t="e">
        <f t="shared" ca="1" si="25"/>
        <v>#N/A</v>
      </c>
      <c r="AD29" s="323" t="e">
        <f t="shared" ca="1" si="26"/>
        <v>#N/A</v>
      </c>
      <c r="AE29" s="324">
        <f t="shared" ca="1" si="5"/>
        <v>539.31669719224601</v>
      </c>
      <c r="AG29" s="306">
        <f t="shared" ca="1" si="27"/>
        <v>-31.756856521347693</v>
      </c>
      <c r="AH29" s="304">
        <f t="shared" ca="1" si="28"/>
        <v>-22.175383328093559</v>
      </c>
    </row>
    <row r="30" spans="1:34" x14ac:dyDescent="0.2">
      <c r="A30" s="347">
        <f t="shared" ca="1" si="6"/>
        <v>0.01</v>
      </c>
      <c r="B30" s="304">
        <f t="shared" ca="1" si="7"/>
        <v>3.4599999999999946</v>
      </c>
      <c r="D30" s="306">
        <f t="shared" ca="1" si="8"/>
        <v>-4.7425937171245156</v>
      </c>
      <c r="E30" s="307">
        <f t="shared" ca="1" si="9"/>
        <v>-31.38324254228889</v>
      </c>
      <c r="F30" s="304">
        <f t="shared" ca="1" si="10"/>
        <v>31.739566909991701</v>
      </c>
      <c r="G30" s="306">
        <f t="shared" ca="1" si="11"/>
        <v>36.130941770022424</v>
      </c>
      <c r="H30" s="307">
        <f t="shared" ca="1" si="12"/>
        <v>164.25533539370394</v>
      </c>
      <c r="I30" s="304">
        <f t="shared" ca="1" si="13"/>
        <v>168.18222307511255</v>
      </c>
      <c r="J30" s="306">
        <f t="shared" ca="1" si="14"/>
        <v>110.11078383560975</v>
      </c>
      <c r="K30" s="307">
        <f t="shared" ca="1" si="15"/>
        <v>540.96081970831017</v>
      </c>
      <c r="L30" s="304">
        <f t="shared" ca="1" si="0"/>
        <v>552.05343326201603</v>
      </c>
      <c r="M30" s="306">
        <f t="shared" ca="1" si="16"/>
        <v>1.3542764044595055</v>
      </c>
      <c r="N30" s="304">
        <f t="shared" ca="1" si="17"/>
        <v>77.594322269681726</v>
      </c>
      <c r="P30" s="310">
        <f t="shared" ca="1" si="18"/>
        <v>3</v>
      </c>
      <c r="Q30" s="304">
        <f t="shared" ca="1" si="19"/>
        <v>0</v>
      </c>
      <c r="R30" s="306">
        <f t="shared" ca="1" si="20"/>
        <v>0</v>
      </c>
      <c r="S30" s="307">
        <f t="shared" ca="1" si="21"/>
        <v>3.0549999999999997</v>
      </c>
      <c r="T30" s="304">
        <f t="shared" ca="1" si="1"/>
        <v>29.969549999999998</v>
      </c>
      <c r="U30" s="311">
        <f t="shared" ca="1" si="2"/>
        <v>0</v>
      </c>
      <c r="V30" s="306">
        <f t="shared" ca="1" si="3"/>
        <v>1.1604775066308617</v>
      </c>
      <c r="W30" s="304">
        <f t="shared" ca="1" si="4"/>
        <v>67.215552687922113</v>
      </c>
      <c r="Y30" s="314" t="str">
        <f t="shared" ca="1" si="22"/>
        <v/>
      </c>
      <c r="Z30" s="315" t="str">
        <f t="shared" ca="1" si="23"/>
        <v/>
      </c>
      <c r="AA30" s="316" t="str">
        <f t="shared" ca="1" si="24"/>
        <v/>
      </c>
      <c r="AC30" s="310" t="e">
        <f t="shared" ca="1" si="25"/>
        <v>#N/A</v>
      </c>
      <c r="AD30" s="323" t="e">
        <f t="shared" ca="1" si="26"/>
        <v>#N/A</v>
      </c>
      <c r="AE30" s="324">
        <f t="shared" ca="1" si="5"/>
        <v>540.96081970831017</v>
      </c>
      <c r="AG30" s="306">
        <f t="shared" ca="1" si="27"/>
        <v>-31.669600487300958</v>
      </c>
      <c r="AH30" s="304">
        <f t="shared" ca="1" si="28"/>
        <v>-22.088390365849026</v>
      </c>
    </row>
    <row r="31" spans="1:34" x14ac:dyDescent="0.2">
      <c r="A31" s="347">
        <f t="shared" ca="1" si="6"/>
        <v>0.01</v>
      </c>
      <c r="B31" s="304">
        <f t="shared" ca="1" si="7"/>
        <v>3.4699999999999944</v>
      </c>
      <c r="D31" s="306">
        <f t="shared" ca="1" si="8"/>
        <v>-4.7266968830478202</v>
      </c>
      <c r="E31" s="307">
        <f t="shared" ca="1" si="9"/>
        <v>-31.298097010345735</v>
      </c>
      <c r="F31" s="304">
        <f t="shared" ca="1" si="10"/>
        <v>31.653002067627433</v>
      </c>
      <c r="G31" s="306">
        <f t="shared" ca="1" si="11"/>
        <v>36.083674801191947</v>
      </c>
      <c r="H31" s="307">
        <f t="shared" ca="1" si="12"/>
        <v>163.94235442360048</v>
      </c>
      <c r="I31" s="304">
        <f t="shared" ca="1" si="13"/>
        <v>167.86639675977921</v>
      </c>
      <c r="J31" s="306">
        <f t="shared" ca="1" si="14"/>
        <v>110.47185691846582</v>
      </c>
      <c r="K31" s="307">
        <f t="shared" ca="1" si="15"/>
        <v>542.6018081573967</v>
      </c>
      <c r="L31" s="304">
        <f t="shared" ca="1" si="0"/>
        <v>553.73346782246267</v>
      </c>
      <c r="M31" s="306">
        <f t="shared" ca="1" si="16"/>
        <v>1.3541508580106161</v>
      </c>
      <c r="N31" s="304">
        <f t="shared" ca="1" si="17"/>
        <v>77.587128988027501</v>
      </c>
      <c r="P31" s="310">
        <f t="shared" ca="1" si="18"/>
        <v>3</v>
      </c>
      <c r="Q31" s="304">
        <f t="shared" ca="1" si="19"/>
        <v>0</v>
      </c>
      <c r="R31" s="306">
        <f t="shared" ca="1" si="20"/>
        <v>0</v>
      </c>
      <c r="S31" s="307">
        <f t="shared" ca="1" si="21"/>
        <v>3.0549999999999997</v>
      </c>
      <c r="T31" s="304">
        <f t="shared" ca="1" si="1"/>
        <v>29.969549999999998</v>
      </c>
      <c r="U31" s="311">
        <f t="shared" ca="1" si="2"/>
        <v>0</v>
      </c>
      <c r="V31" s="306">
        <f t="shared" ca="1" si="3"/>
        <v>1.1602869494136945</v>
      </c>
      <c r="W31" s="304">
        <f t="shared" ca="1" si="4"/>
        <v>66.952348235646895</v>
      </c>
      <c r="Y31" s="314" t="str">
        <f t="shared" ca="1" si="22"/>
        <v/>
      </c>
      <c r="Z31" s="315" t="str">
        <f t="shared" ca="1" si="23"/>
        <v/>
      </c>
      <c r="AA31" s="316" t="str">
        <f t="shared" ca="1" si="24"/>
        <v/>
      </c>
      <c r="AC31" s="310" t="e">
        <f t="shared" ca="1" si="25"/>
        <v>#N/A</v>
      </c>
      <c r="AD31" s="323" t="e">
        <f t="shared" ca="1" si="26"/>
        <v>#N/A</v>
      </c>
      <c r="AE31" s="324">
        <f t="shared" ca="1" si="5"/>
        <v>542.6018081573967</v>
      </c>
      <c r="AG31" s="306">
        <f t="shared" ca="1" si="27"/>
        <v>-31.582763828093213</v>
      </c>
      <c r="AH31" s="304">
        <f t="shared" ca="1" si="28"/>
        <v>-22.001817573787928</v>
      </c>
    </row>
    <row r="32" spans="1:34" x14ac:dyDescent="0.2">
      <c r="A32" s="347">
        <f t="shared" ca="1" si="6"/>
        <v>0.01</v>
      </c>
      <c r="B32" s="304">
        <f t="shared" ca="1" si="7"/>
        <v>3.4799999999999942</v>
      </c>
      <c r="D32" s="306">
        <f t="shared" ca="1" si="8"/>
        <v>-4.7108751106661026</v>
      </c>
      <c r="E32" s="307">
        <f t="shared" ca="1" si="9"/>
        <v>-31.213362082529038</v>
      </c>
      <c r="F32" s="304">
        <f t="shared" ca="1" si="10"/>
        <v>31.566854718254</v>
      </c>
      <c r="G32" s="306">
        <f t="shared" ca="1" si="11"/>
        <v>36.036566050085284</v>
      </c>
      <c r="H32" s="307">
        <f t="shared" ca="1" si="12"/>
        <v>163.6302208027752</v>
      </c>
      <c r="I32" s="304">
        <f t="shared" ca="1" si="13"/>
        <v>167.55143464813162</v>
      </c>
      <c r="J32" s="306">
        <f t="shared" ca="1" si="14"/>
        <v>110.8324581227222</v>
      </c>
      <c r="K32" s="307">
        <f t="shared" ca="1" si="15"/>
        <v>544.23967103352857</v>
      </c>
      <c r="L32" s="304">
        <f t="shared" ca="1" si="0"/>
        <v>555.4103467709333</v>
      </c>
      <c r="M32" s="306">
        <f t="shared" ca="1" si="16"/>
        <v>1.3540250037711863</v>
      </c>
      <c r="N32" s="304">
        <f t="shared" ca="1" si="17"/>
        <v>77.579918071274349</v>
      </c>
      <c r="P32" s="310">
        <f t="shared" ca="1" si="18"/>
        <v>3</v>
      </c>
      <c r="Q32" s="304">
        <f t="shared" ca="1" si="19"/>
        <v>0</v>
      </c>
      <c r="R32" s="306">
        <f t="shared" ca="1" si="20"/>
        <v>0</v>
      </c>
      <c r="S32" s="307">
        <f t="shared" ca="1" si="21"/>
        <v>3.0549999999999997</v>
      </c>
      <c r="T32" s="304">
        <f t="shared" ca="1" si="1"/>
        <v>29.969549999999998</v>
      </c>
      <c r="U32" s="311">
        <f t="shared" ca="1" si="2"/>
        <v>0</v>
      </c>
      <c r="V32" s="306">
        <f t="shared" ca="1" si="3"/>
        <v>1.1600967855037168</v>
      </c>
      <c r="W32" s="304">
        <f t="shared" ca="1" si="4"/>
        <v>66.690411084259779</v>
      </c>
      <c r="Y32" s="314" t="str">
        <f t="shared" ca="1" si="22"/>
        <v/>
      </c>
      <c r="Z32" s="315" t="str">
        <f t="shared" ca="1" si="23"/>
        <v/>
      </c>
      <c r="AA32" s="316" t="str">
        <f t="shared" ca="1" si="24"/>
        <v/>
      </c>
      <c r="AC32" s="310" t="e">
        <f t="shared" ca="1" si="25"/>
        <v>#N/A</v>
      </c>
      <c r="AD32" s="323" t="e">
        <f t="shared" ca="1" si="26"/>
        <v>#N/A</v>
      </c>
      <c r="AE32" s="324">
        <f t="shared" ca="1" si="5"/>
        <v>544.23967103352857</v>
      </c>
      <c r="AG32" s="306">
        <f t="shared" ca="1" si="27"/>
        <v>-31.496343859542833</v>
      </c>
      <c r="AH32" s="304">
        <f t="shared" ca="1" si="28"/>
        <v>-21.915662270260853</v>
      </c>
    </row>
    <row r="33" spans="1:34" x14ac:dyDescent="0.2">
      <c r="A33" s="347">
        <f t="shared" ca="1" si="6"/>
        <v>0.01</v>
      </c>
      <c r="B33" s="304">
        <f t="shared" ca="1" si="7"/>
        <v>3.489999999999994</v>
      </c>
      <c r="D33" s="306">
        <f t="shared" ca="1" si="8"/>
        <v>-4.6951279187318757</v>
      </c>
      <c r="E33" s="307">
        <f t="shared" ca="1" si="9"/>
        <v>-31.12903514257161</v>
      </c>
      <c r="F33" s="304">
        <f t="shared" ca="1" si="10"/>
        <v>31.481122201737247</v>
      </c>
      <c r="G33" s="306">
        <f t="shared" ca="1" si="11"/>
        <v>35.989614770897965</v>
      </c>
      <c r="H33" s="307">
        <f t="shared" ca="1" si="12"/>
        <v>163.31893045134947</v>
      </c>
      <c r="I33" s="304">
        <f t="shared" ca="1" si="13"/>
        <v>167.23733259990235</v>
      </c>
      <c r="J33" s="306">
        <f t="shared" ca="1" si="14"/>
        <v>111.19258902682712</v>
      </c>
      <c r="K33" s="307">
        <f t="shared" ca="1" si="15"/>
        <v>545.87441678979917</v>
      </c>
      <c r="L33" s="304">
        <f t="shared" ca="1" si="0"/>
        <v>557.08407871711097</v>
      </c>
      <c r="M33" s="306">
        <f t="shared" ca="1" si="16"/>
        <v>1.3538988410563653</v>
      </c>
      <c r="N33" s="304">
        <f t="shared" ca="1" si="17"/>
        <v>77.572689480183186</v>
      </c>
      <c r="P33" s="310">
        <f t="shared" ca="1" si="18"/>
        <v>3</v>
      </c>
      <c r="Q33" s="304">
        <f t="shared" ca="1" si="19"/>
        <v>0</v>
      </c>
      <c r="R33" s="306">
        <f t="shared" ca="1" si="20"/>
        <v>0</v>
      </c>
      <c r="S33" s="307">
        <f t="shared" ca="1" si="21"/>
        <v>3.0549999999999997</v>
      </c>
      <c r="T33" s="304">
        <f t="shared" ca="1" si="1"/>
        <v>29.969549999999998</v>
      </c>
      <c r="U33" s="311">
        <f t="shared" ca="1" si="2"/>
        <v>0</v>
      </c>
      <c r="V33" s="306">
        <f t="shared" ca="1" si="3"/>
        <v>1.1599070137388696</v>
      </c>
      <c r="W33" s="304">
        <f t="shared" ca="1" si="4"/>
        <v>66.429733172397121</v>
      </c>
      <c r="Y33" s="314" t="str">
        <f t="shared" ca="1" si="22"/>
        <v/>
      </c>
      <c r="Z33" s="315" t="str">
        <f t="shared" ca="1" si="23"/>
        <v/>
      </c>
      <c r="AA33" s="316" t="str">
        <f t="shared" ca="1" si="24"/>
        <v/>
      </c>
      <c r="AC33" s="310" t="e">
        <f t="shared" ca="1" si="25"/>
        <v>#N/A</v>
      </c>
      <c r="AD33" s="323" t="e">
        <f t="shared" ca="1" si="26"/>
        <v>#N/A</v>
      </c>
      <c r="AE33" s="324">
        <f t="shared" ca="1" si="5"/>
        <v>545.87441678979917</v>
      </c>
      <c r="AG33" s="306">
        <f t="shared" ca="1" si="27"/>
        <v>-31.410337919013504</v>
      </c>
      <c r="AH33" s="304">
        <f t="shared" ca="1" si="28"/>
        <v>-21.829921795175053</v>
      </c>
    </row>
    <row r="34" spans="1:34" x14ac:dyDescent="0.2">
      <c r="A34" s="347">
        <f t="shared" ca="1" si="6"/>
        <v>0.01</v>
      </c>
      <c r="B34" s="304">
        <f t="shared" ca="1" si="7"/>
        <v>3.4999999999999938</v>
      </c>
      <c r="D34" s="306">
        <f t="shared" ca="1" si="8"/>
        <v>-4.6794548298567733</v>
      </c>
      <c r="E34" s="307">
        <f t="shared" ca="1" si="9"/>
        <v>-31.045113595202885</v>
      </c>
      <c r="F34" s="304">
        <f t="shared" ca="1" si="10"/>
        <v>31.395801879291454</v>
      </c>
      <c r="G34" s="306">
        <f t="shared" ca="1" si="11"/>
        <v>35.942820222599394</v>
      </c>
      <c r="H34" s="307">
        <f t="shared" ca="1" si="12"/>
        <v>163.00847931539744</v>
      </c>
      <c r="I34" s="304">
        <f t="shared" ca="1" si="13"/>
        <v>166.92408650123701</v>
      </c>
      <c r="J34" s="306">
        <f t="shared" ca="1" si="14"/>
        <v>111.5522512017946</v>
      </c>
      <c r="K34" s="307">
        <f t="shared" ca="1" si="15"/>
        <v>547.50605383863285</v>
      </c>
      <c r="L34" s="304">
        <f t="shared" ca="1" si="0"/>
        <v>558.75467222936061</v>
      </c>
      <c r="M34" s="306">
        <f t="shared" ca="1" si="16"/>
        <v>1.3537723691787102</v>
      </c>
      <c r="N34" s="304">
        <f t="shared" ca="1" si="17"/>
        <v>77.565443175366468</v>
      </c>
      <c r="P34" s="310">
        <f t="shared" ca="1" si="18"/>
        <v>3</v>
      </c>
      <c r="Q34" s="304">
        <f t="shared" ca="1" si="19"/>
        <v>0</v>
      </c>
      <c r="R34" s="306">
        <f t="shared" ca="1" si="20"/>
        <v>0</v>
      </c>
      <c r="S34" s="307">
        <f t="shared" ca="1" si="21"/>
        <v>3.0549999999999997</v>
      </c>
      <c r="T34" s="304">
        <f t="shared" ca="1" si="1"/>
        <v>29.969549999999998</v>
      </c>
      <c r="U34" s="311">
        <f t="shared" ca="1" si="2"/>
        <v>0</v>
      </c>
      <c r="V34" s="306">
        <f t="shared" ca="1" si="3"/>
        <v>1.1597176329628553</v>
      </c>
      <c r="W34" s="304">
        <f t="shared" ca="1" si="4"/>
        <v>66.170306503286483</v>
      </c>
      <c r="Y34" s="314" t="str">
        <f t="shared" ca="1" si="22"/>
        <v/>
      </c>
      <c r="Z34" s="315" t="str">
        <f t="shared" ca="1" si="23"/>
        <v/>
      </c>
      <c r="AA34" s="316" t="str">
        <f t="shared" ca="1" si="24"/>
        <v/>
      </c>
      <c r="AC34" s="310" t="e">
        <f t="shared" ca="1" si="25"/>
        <v>#N/A</v>
      </c>
      <c r="AD34" s="323" t="e">
        <f t="shared" ca="1" si="26"/>
        <v>#N/A</v>
      </c>
      <c r="AE34" s="324">
        <f t="shared" ca="1" si="5"/>
        <v>547.50605383863285</v>
      </c>
      <c r="AG34" s="306">
        <f t="shared" ca="1" si="27"/>
        <v>-31.324743365206039</v>
      </c>
      <c r="AH34" s="304">
        <f t="shared" ca="1" si="28"/>
        <v>-21.744593509786295</v>
      </c>
    </row>
    <row r="35" spans="1:34" x14ac:dyDescent="0.2">
      <c r="A35" s="347">
        <f t="shared" ca="1" si="6"/>
        <v>0.01</v>
      </c>
      <c r="B35" s="304">
        <f t="shared" ca="1" si="7"/>
        <v>3.5099999999999936</v>
      </c>
      <c r="D35" s="306">
        <f t="shared" ca="1" si="8"/>
        <v>-4.6638553704743497</v>
      </c>
      <c r="E35" s="307">
        <f t="shared" ca="1" si="9"/>
        <v>-30.961594865946559</v>
      </c>
      <c r="F35" s="304">
        <f t="shared" ca="1" si="10"/>
        <v>31.310891133273589</v>
      </c>
      <c r="G35" s="306">
        <f t="shared" ca="1" si="11"/>
        <v>35.896181668894648</v>
      </c>
      <c r="H35" s="307">
        <f t="shared" ca="1" si="12"/>
        <v>162.69886336673798</v>
      </c>
      <c r="I35" s="304">
        <f t="shared" ca="1" si="13"/>
        <v>166.61169226448294</v>
      </c>
      <c r="J35" s="306">
        <f t="shared" ca="1" si="14"/>
        <v>111.91144621125207</v>
      </c>
      <c r="K35" s="307">
        <f t="shared" ca="1" si="15"/>
        <v>549.13459055204351</v>
      </c>
      <c r="L35" s="304">
        <f t="shared" ca="1" si="0"/>
        <v>560.42213583499222</v>
      </c>
      <c r="M35" s="306">
        <f t="shared" ca="1" si="16"/>
        <v>1.3536455874481761</v>
      </c>
      <c r="N35" s="304">
        <f t="shared" ca="1" si="17"/>
        <v>77.558179117287494</v>
      </c>
      <c r="P35" s="310">
        <f t="shared" ca="1" si="18"/>
        <v>3</v>
      </c>
      <c r="Q35" s="304">
        <f t="shared" ca="1" si="19"/>
        <v>0</v>
      </c>
      <c r="R35" s="306">
        <f t="shared" ca="1" si="20"/>
        <v>0</v>
      </c>
      <c r="S35" s="307">
        <f t="shared" ca="1" si="21"/>
        <v>3.0549999999999997</v>
      </c>
      <c r="T35" s="304">
        <f t="shared" ca="1" si="1"/>
        <v>29.969549999999998</v>
      </c>
      <c r="U35" s="311">
        <f t="shared" ca="1" si="2"/>
        <v>0</v>
      </c>
      <c r="V35" s="306">
        <f t="shared" ca="1" si="3"/>
        <v>1.1595286420250965</v>
      </c>
      <c r="W35" s="304">
        <f t="shared" ca="1" si="4"/>
        <v>65.912123144124706</v>
      </c>
      <c r="Y35" s="314" t="str">
        <f t="shared" ca="1" si="22"/>
        <v/>
      </c>
      <c r="Z35" s="315" t="str">
        <f t="shared" ca="1" si="23"/>
        <v/>
      </c>
      <c r="AA35" s="316" t="str">
        <f t="shared" ca="1" si="24"/>
        <v/>
      </c>
      <c r="AC35" s="310" t="e">
        <f t="shared" ca="1" si="25"/>
        <v>#N/A</v>
      </c>
      <c r="AD35" s="323" t="e">
        <f t="shared" ca="1" si="26"/>
        <v>#N/A</v>
      </c>
      <c r="AE35" s="324">
        <f t="shared" ca="1" si="5"/>
        <v>549.13459055204351</v>
      </c>
      <c r="AG35" s="306">
        <f t="shared" ca="1" si="27"/>
        <v>-31.239557577952574</v>
      </c>
      <c r="AH35" s="304">
        <f t="shared" ca="1" si="28"/>
        <v>-21.659674796493121</v>
      </c>
    </row>
    <row r="36" spans="1:34" x14ac:dyDescent="0.2">
      <c r="A36" s="347">
        <f t="shared" ca="1" si="6"/>
        <v>0.01</v>
      </c>
      <c r="B36" s="304">
        <f t="shared" ca="1" si="7"/>
        <v>3.5199999999999934</v>
      </c>
      <c r="D36" s="306">
        <f t="shared" ca="1" si="8"/>
        <v>-4.6483290708032765</v>
      </c>
      <c r="E36" s="307">
        <f t="shared" ca="1" si="9"/>
        <v>-30.878476400920405</v>
      </c>
      <c r="F36" s="304">
        <f t="shared" ca="1" si="10"/>
        <v>31.226387366979761</v>
      </c>
      <c r="G36" s="306">
        <f t="shared" ca="1" si="11"/>
        <v>35.849698378186616</v>
      </c>
      <c r="H36" s="307">
        <f t="shared" ca="1" si="12"/>
        <v>162.39007860272878</v>
      </c>
      <c r="I36" s="304">
        <f t="shared" ca="1" si="13"/>
        <v>166.30014582797992</v>
      </c>
      <c r="J36" s="306">
        <f t="shared" ca="1" si="14"/>
        <v>112.27017561148747</v>
      </c>
      <c r="K36" s="307">
        <f t="shared" ca="1" si="15"/>
        <v>550.76003526189083</v>
      </c>
      <c r="L36" s="304">
        <f t="shared" ca="1" si="0"/>
        <v>562.08647802052087</v>
      </c>
      <c r="M36" s="306">
        <f t="shared" ca="1" si="16"/>
        <v>1.3535184951721053</v>
      </c>
      <c r="N36" s="304">
        <f t="shared" ca="1" si="17"/>
        <v>77.550897266259923</v>
      </c>
      <c r="P36" s="310">
        <f t="shared" ca="1" si="18"/>
        <v>3</v>
      </c>
      <c r="Q36" s="304">
        <f t="shared" ca="1" si="19"/>
        <v>0</v>
      </c>
      <c r="R36" s="306">
        <f t="shared" ca="1" si="20"/>
        <v>0</v>
      </c>
      <c r="S36" s="307">
        <f t="shared" ca="1" si="21"/>
        <v>3.0549999999999997</v>
      </c>
      <c r="T36" s="304">
        <f t="shared" ca="1" si="1"/>
        <v>29.969549999999998</v>
      </c>
      <c r="U36" s="311">
        <f t="shared" ca="1" si="2"/>
        <v>0</v>
      </c>
      <c r="V36" s="306">
        <f t="shared" ca="1" si="3"/>
        <v>1.1593400397807023</v>
      </c>
      <c r="W36" s="304">
        <f t="shared" ca="1" si="4"/>
        <v>65.655175225463537</v>
      </c>
      <c r="Y36" s="314" t="str">
        <f t="shared" ca="1" si="22"/>
        <v/>
      </c>
      <c r="Z36" s="315" t="str">
        <f t="shared" ca="1" si="23"/>
        <v/>
      </c>
      <c r="AA36" s="316" t="str">
        <f t="shared" ca="1" si="24"/>
        <v/>
      </c>
      <c r="AC36" s="310" t="e">
        <f t="shared" ca="1" si="25"/>
        <v>#N/A</v>
      </c>
      <c r="AD36" s="323" t="e">
        <f t="shared" ca="1" si="26"/>
        <v>#N/A</v>
      </c>
      <c r="AE36" s="324">
        <f t="shared" ca="1" si="5"/>
        <v>550.76003526189083</v>
      </c>
      <c r="AG36" s="306">
        <f t="shared" ca="1" si="27"/>
        <v>-31.154777958012957</v>
      </c>
      <c r="AH36" s="304">
        <f t="shared" ca="1" si="28"/>
        <v>-21.575163058633294</v>
      </c>
    </row>
    <row r="37" spans="1:34" x14ac:dyDescent="0.2">
      <c r="A37" s="347">
        <f t="shared" ca="1" si="6"/>
        <v>0.01</v>
      </c>
      <c r="B37" s="304">
        <f t="shared" ca="1" si="7"/>
        <v>3.5299999999999931</v>
      </c>
      <c r="D37" s="306">
        <f t="shared" ca="1" si="8"/>
        <v>-4.6328754648109749</v>
      </c>
      <c r="E37" s="307">
        <f t="shared" ca="1" si="9"/>
        <v>-30.795755666638428</v>
      </c>
      <c r="F37" s="304">
        <f t="shared" ca="1" si="10"/>
        <v>31.142288004444058</v>
      </c>
      <c r="G37" s="306">
        <f t="shared" ca="1" si="11"/>
        <v>35.803369623538508</v>
      </c>
      <c r="H37" s="307">
        <f t="shared" ca="1" si="12"/>
        <v>162.08212104606238</v>
      </c>
      <c r="I37" s="304">
        <f t="shared" ca="1" si="13"/>
        <v>165.98944315585294</v>
      </c>
      <c r="J37" s="306">
        <f t="shared" ca="1" si="14"/>
        <v>112.6284409514961</v>
      </c>
      <c r="K37" s="307">
        <f t="shared" ca="1" si="15"/>
        <v>552.38239626013478</v>
      </c>
      <c r="L37" s="304">
        <f t="shared" ca="1" si="0"/>
        <v>563.7477072319258</v>
      </c>
      <c r="M37" s="306">
        <f t="shared" ca="1" si="16"/>
        <v>1.3533910916552168</v>
      </c>
      <c r="N37" s="304">
        <f t="shared" ca="1" si="17"/>
        <v>77.543597582447092</v>
      </c>
      <c r="P37" s="310">
        <f t="shared" ca="1" si="18"/>
        <v>3</v>
      </c>
      <c r="Q37" s="304">
        <f t="shared" ca="1" si="19"/>
        <v>0</v>
      </c>
      <c r="R37" s="306">
        <f t="shared" ca="1" si="20"/>
        <v>0</v>
      </c>
      <c r="S37" s="307">
        <f t="shared" ca="1" si="21"/>
        <v>3.0549999999999997</v>
      </c>
      <c r="T37" s="304">
        <f t="shared" ca="1" si="1"/>
        <v>29.969549999999998</v>
      </c>
      <c r="U37" s="311">
        <f t="shared" ca="1" si="2"/>
        <v>0</v>
      </c>
      <c r="V37" s="306">
        <f t="shared" ca="1" si="3"/>
        <v>1.1591518250904289</v>
      </c>
      <c r="W37" s="304">
        <f t="shared" ca="1" si="4"/>
        <v>65.399454940601728</v>
      </c>
      <c r="Y37" s="314" t="str">
        <f t="shared" ca="1" si="22"/>
        <v/>
      </c>
      <c r="Z37" s="315" t="str">
        <f t="shared" ca="1" si="23"/>
        <v/>
      </c>
      <c r="AA37" s="316" t="str">
        <f t="shared" ca="1" si="24"/>
        <v/>
      </c>
      <c r="AC37" s="310" t="e">
        <f t="shared" ca="1" si="25"/>
        <v>#N/A</v>
      </c>
      <c r="AD37" s="323" t="e">
        <f t="shared" ca="1" si="26"/>
        <v>#N/A</v>
      </c>
      <c r="AE37" s="324">
        <f t="shared" ca="1" si="5"/>
        <v>552.38239626013478</v>
      </c>
      <c r="AG37" s="306">
        <f t="shared" ca="1" si="27"/>
        <v>-31.070401926873544</v>
      </c>
      <c r="AH37" s="304">
        <f t="shared" ca="1" si="28"/>
        <v>-21.491055720282667</v>
      </c>
    </row>
    <row r="38" spans="1:34" x14ac:dyDescent="0.2">
      <c r="A38" s="347">
        <f t="shared" ca="1" si="6"/>
        <v>0.01</v>
      </c>
      <c r="B38" s="304">
        <f t="shared" ca="1" si="7"/>
        <v>3.5399999999999929</v>
      </c>
      <c r="D38" s="306">
        <f t="shared" ca="1" si="8"/>
        <v>-4.6174940901776598</v>
      </c>
      <c r="E38" s="307">
        <f t="shared" ca="1" si="9"/>
        <v>-30.71343014981521</v>
      </c>
      <c r="F38" s="304">
        <f t="shared" ca="1" si="10"/>
        <v>31.058590490239631</v>
      </c>
      <c r="G38" s="306">
        <f t="shared" ca="1" si="11"/>
        <v>35.75719468263673</v>
      </c>
      <c r="H38" s="307">
        <f t="shared" ca="1" si="12"/>
        <v>161.77498674456425</v>
      </c>
      <c r="I38" s="304">
        <f t="shared" ca="1" si="13"/>
        <v>165.67958023780699</v>
      </c>
      <c r="J38" s="306">
        <f t="shared" ca="1" si="14"/>
        <v>112.98624377302698</v>
      </c>
      <c r="K38" s="307">
        <f t="shared" ca="1" si="15"/>
        <v>554.00168179908792</v>
      </c>
      <c r="L38" s="304">
        <f t="shared" ca="1" si="0"/>
        <v>565.40583187490711</v>
      </c>
      <c r="M38" s="306">
        <f t="shared" ca="1" si="16"/>
        <v>1.3532633761995969</v>
      </c>
      <c r="N38" s="304">
        <f t="shared" ca="1" si="17"/>
        <v>77.536280025861487</v>
      </c>
      <c r="P38" s="310">
        <f t="shared" ca="1" si="18"/>
        <v>3</v>
      </c>
      <c r="Q38" s="304">
        <f t="shared" ca="1" si="19"/>
        <v>0</v>
      </c>
      <c r="R38" s="306">
        <f t="shared" ca="1" si="20"/>
        <v>0</v>
      </c>
      <c r="S38" s="307">
        <f t="shared" ca="1" si="21"/>
        <v>3.0549999999999997</v>
      </c>
      <c r="T38" s="304">
        <f t="shared" ca="1" si="1"/>
        <v>29.969549999999998</v>
      </c>
      <c r="U38" s="311">
        <f t="shared" ca="1" si="2"/>
        <v>0</v>
      </c>
      <c r="V38" s="306">
        <f t="shared" ca="1" si="3"/>
        <v>1.1589639968206447</v>
      </c>
      <c r="W38" s="304">
        <f t="shared" ca="1" si="4"/>
        <v>65.144954544984273</v>
      </c>
      <c r="Y38" s="314" t="str">
        <f t="shared" ca="1" si="22"/>
        <v/>
      </c>
      <c r="Z38" s="315" t="str">
        <f t="shared" ca="1" si="23"/>
        <v/>
      </c>
      <c r="AA38" s="316" t="str">
        <f t="shared" ca="1" si="24"/>
        <v/>
      </c>
      <c r="AC38" s="310" t="e">
        <f t="shared" ca="1" si="25"/>
        <v>#N/A</v>
      </c>
      <c r="AD38" s="323" t="e">
        <f t="shared" ca="1" si="26"/>
        <v>#N/A</v>
      </c>
      <c r="AE38" s="324">
        <f t="shared" ca="1" si="5"/>
        <v>554.00168179908792</v>
      </c>
      <c r="AG38" s="306">
        <f t="shared" ca="1" si="27"/>
        <v>-30.986426926548212</v>
      </c>
      <c r="AH38" s="304">
        <f t="shared" ca="1" si="28"/>
        <v>-21.407350226056213</v>
      </c>
    </row>
    <row r="39" spans="1:34" x14ac:dyDescent="0.2">
      <c r="A39" s="347">
        <f t="shared" ca="1" si="6"/>
        <v>0.01</v>
      </c>
      <c r="B39" s="304">
        <f t="shared" ca="1" si="7"/>
        <v>3.5499999999999927</v>
      </c>
      <c r="D39" s="306">
        <f t="shared" ca="1" si="8"/>
        <v>-4.6021844882607512</v>
      </c>
      <c r="E39" s="307">
        <f t="shared" ca="1" si="9"/>
        <v>-30.631497357172478</v>
      </c>
      <c r="F39" s="304">
        <f t="shared" ca="1" si="10"/>
        <v>30.975292289281992</v>
      </c>
      <c r="G39" s="306">
        <f t="shared" ca="1" si="11"/>
        <v>35.71117283775412</v>
      </c>
      <c r="H39" s="307">
        <f t="shared" ca="1" si="12"/>
        <v>161.46867177099253</v>
      </c>
      <c r="I39" s="304">
        <f t="shared" ca="1" si="13"/>
        <v>165.37055308892349</v>
      </c>
      <c r="J39" s="306">
        <f t="shared" ca="1" si="14"/>
        <v>113.34358561062894</v>
      </c>
      <c r="K39" s="307">
        <f t="shared" ca="1" si="15"/>
        <v>555.61790009166566</v>
      </c>
      <c r="L39" s="304">
        <f t="shared" ca="1" si="0"/>
        <v>567.06086031513951</v>
      </c>
      <c r="M39" s="306">
        <f t="shared" ca="1" si="16"/>
        <v>1.3531353481046871</v>
      </c>
      <c r="N39" s="304">
        <f t="shared" ca="1" si="17"/>
        <v>77.528944556364053</v>
      </c>
      <c r="P39" s="310">
        <f t="shared" ca="1" si="18"/>
        <v>3</v>
      </c>
      <c r="Q39" s="304">
        <f t="shared" ca="1" si="19"/>
        <v>0</v>
      </c>
      <c r="R39" s="306">
        <f t="shared" ca="1" si="20"/>
        <v>0</v>
      </c>
      <c r="S39" s="307">
        <f t="shared" ca="1" si="21"/>
        <v>3.0549999999999997</v>
      </c>
      <c r="T39" s="304">
        <f t="shared" ca="1" si="1"/>
        <v>29.969549999999998</v>
      </c>
      <c r="U39" s="311">
        <f t="shared" ca="1" si="2"/>
        <v>0</v>
      </c>
      <c r="V39" s="306">
        <f t="shared" ca="1" si="3"/>
        <v>1.1587765538432919</v>
      </c>
      <c r="W39" s="304">
        <f t="shared" ca="1" si="4"/>
        <v>64.891666355607924</v>
      </c>
      <c r="Y39" s="314" t="str">
        <f t="shared" ca="1" si="22"/>
        <v/>
      </c>
      <c r="Z39" s="315" t="str">
        <f t="shared" ca="1" si="23"/>
        <v/>
      </c>
      <c r="AA39" s="316" t="str">
        <f t="shared" ca="1" si="24"/>
        <v/>
      </c>
      <c r="AC39" s="310" t="e">
        <f t="shared" ca="1" si="25"/>
        <v>#N/A</v>
      </c>
      <c r="AD39" s="323" t="e">
        <f t="shared" ca="1" si="26"/>
        <v>#N/A</v>
      </c>
      <c r="AE39" s="324">
        <f t="shared" ca="1" si="5"/>
        <v>555.61790009166566</v>
      </c>
      <c r="AG39" s="306">
        <f t="shared" ca="1" si="27"/>
        <v>-30.902850419381615</v>
      </c>
      <c r="AH39" s="304">
        <f t="shared" ca="1" si="28"/>
        <v>-21.324044040911385</v>
      </c>
    </row>
    <row r="40" spans="1:34" x14ac:dyDescent="0.2">
      <c r="A40" s="347">
        <f t="shared" ca="1" si="6"/>
        <v>0.01</v>
      </c>
      <c r="B40" s="304">
        <f t="shared" ca="1" si="7"/>
        <v>3.5599999999999925</v>
      </c>
      <c r="D40" s="306">
        <f t="shared" ca="1" si="8"/>
        <v>-4.5869462040597373</v>
      </c>
      <c r="E40" s="307">
        <f t="shared" ca="1" si="9"/>
        <v>-30.549954815247716</v>
      </c>
      <c r="F40" s="304">
        <f t="shared" ca="1" si="10"/>
        <v>30.892390886634448</v>
      </c>
      <c r="G40" s="306">
        <f t="shared" ca="1" si="11"/>
        <v>35.66530337571352</v>
      </c>
      <c r="H40" s="307">
        <f t="shared" ca="1" si="12"/>
        <v>161.16317222284005</v>
      </c>
      <c r="I40" s="304">
        <f t="shared" ca="1" si="13"/>
        <v>165.0623577494593</v>
      </c>
      <c r="J40" s="306">
        <f t="shared" ca="1" si="14"/>
        <v>113.70046799169627</v>
      </c>
      <c r="K40" s="307">
        <f t="shared" ca="1" si="15"/>
        <v>557.23105931163479</v>
      </c>
      <c r="L40" s="304">
        <f t="shared" ca="1" si="0"/>
        <v>568.71280087852551</v>
      </c>
      <c r="M40" s="306">
        <f t="shared" ca="1" si="16"/>
        <v>1.3530070066672746</v>
      </c>
      <c r="N40" s="304">
        <f t="shared" ca="1" si="17"/>
        <v>77.521591133663662</v>
      </c>
      <c r="P40" s="310">
        <f t="shared" ca="1" si="18"/>
        <v>3</v>
      </c>
      <c r="Q40" s="304">
        <f t="shared" ca="1" si="19"/>
        <v>0</v>
      </c>
      <c r="R40" s="306">
        <f t="shared" ca="1" si="20"/>
        <v>0</v>
      </c>
      <c r="S40" s="307">
        <f t="shared" ca="1" si="21"/>
        <v>3.0549999999999997</v>
      </c>
      <c r="T40" s="304">
        <f t="shared" ca="1" si="1"/>
        <v>29.969549999999998</v>
      </c>
      <c r="U40" s="311">
        <f t="shared" ca="1" si="2"/>
        <v>0</v>
      </c>
      <c r="V40" s="306">
        <f t="shared" ca="1" si="3"/>
        <v>1.1585894950358544</v>
      </c>
      <c r="W40" s="304">
        <f t="shared" ca="1" si="4"/>
        <v>64.639582750434002</v>
      </c>
      <c r="Y40" s="314" t="str">
        <f t="shared" ca="1" si="22"/>
        <v/>
      </c>
      <c r="Z40" s="315" t="str">
        <f t="shared" ca="1" si="23"/>
        <v/>
      </c>
      <c r="AA40" s="316" t="str">
        <f t="shared" ca="1" si="24"/>
        <v/>
      </c>
      <c r="AC40" s="310" t="e">
        <f t="shared" ca="1" si="25"/>
        <v>#N/A</v>
      </c>
      <c r="AD40" s="323" t="e">
        <f t="shared" ca="1" si="26"/>
        <v>#N/A</v>
      </c>
      <c r="AE40" s="324">
        <f t="shared" ca="1" si="5"/>
        <v>557.23105931163479</v>
      </c>
      <c r="AG40" s="306">
        <f t="shared" ca="1" si="27"/>
        <v>-30.819669887854523</v>
      </c>
      <c r="AH40" s="304">
        <f t="shared" ca="1" si="28"/>
        <v>-21.241134649953494</v>
      </c>
    </row>
    <row r="41" spans="1:34" x14ac:dyDescent="0.2">
      <c r="A41" s="347">
        <f t="shared" ca="1" si="6"/>
        <v>0.01</v>
      </c>
      <c r="B41" s="304">
        <f t="shared" ca="1" si="7"/>
        <v>3.5699999999999923</v>
      </c>
      <c r="D41" s="306">
        <f t="shared" ca="1" si="8"/>
        <v>-4.5717787861813886</v>
      </c>
      <c r="E41" s="307">
        <f t="shared" ca="1" si="9"/>
        <v>-30.468800070205141</v>
      </c>
      <c r="F41" s="304">
        <f t="shared" ca="1" si="10"/>
        <v>30.809883787315897</v>
      </c>
      <c r="G41" s="306">
        <f t="shared" ca="1" si="11"/>
        <v>35.619585587851709</v>
      </c>
      <c r="H41" s="307">
        <f t="shared" ca="1" si="12"/>
        <v>160.858484222138</v>
      </c>
      <c r="I41" s="304">
        <f t="shared" ca="1" si="13"/>
        <v>164.75499028464696</v>
      </c>
      <c r="J41" s="306">
        <f t="shared" ca="1" si="14"/>
        <v>114.0568924365141</v>
      </c>
      <c r="K41" s="307">
        <f t="shared" ca="1" si="15"/>
        <v>558.84116759385972</v>
      </c>
      <c r="L41" s="304">
        <f t="shared" ca="1" si="0"/>
        <v>570.36166185144577</v>
      </c>
      <c r="M41" s="306">
        <f t="shared" ca="1" si="16"/>
        <v>1.3528783511814817</v>
      </c>
      <c r="N41" s="304">
        <f t="shared" ca="1" si="17"/>
        <v>77.514219717316536</v>
      </c>
      <c r="P41" s="310">
        <f t="shared" ca="1" si="18"/>
        <v>3</v>
      </c>
      <c r="Q41" s="304">
        <f t="shared" ca="1" si="19"/>
        <v>0</v>
      </c>
      <c r="R41" s="306">
        <f t="shared" ca="1" si="20"/>
        <v>0</v>
      </c>
      <c r="S41" s="307">
        <f t="shared" ca="1" si="21"/>
        <v>3.0549999999999997</v>
      </c>
      <c r="T41" s="304">
        <f t="shared" ca="1" si="1"/>
        <v>29.969549999999998</v>
      </c>
      <c r="U41" s="311">
        <f t="shared" ca="1" si="2"/>
        <v>0</v>
      </c>
      <c r="V41" s="306">
        <f t="shared" ca="1" si="3"/>
        <v>1.1584028192813169</v>
      </c>
      <c r="W41" s="304">
        <f t="shared" ca="1" si="4"/>
        <v>64.388696167806998</v>
      </c>
      <c r="Y41" s="314" t="str">
        <f t="shared" ca="1" si="22"/>
        <v/>
      </c>
      <c r="Z41" s="315" t="str">
        <f t="shared" ca="1" si="23"/>
        <v/>
      </c>
      <c r="AA41" s="316" t="str">
        <f t="shared" ca="1" si="24"/>
        <v/>
      </c>
      <c r="AC41" s="310" t="e">
        <f t="shared" ca="1" si="25"/>
        <v>#N/A</v>
      </c>
      <c r="AD41" s="323" t="e">
        <f t="shared" ca="1" si="26"/>
        <v>#N/A</v>
      </c>
      <c r="AE41" s="324">
        <f t="shared" ca="1" si="5"/>
        <v>558.84116759385972</v>
      </c>
      <c r="AG41" s="306">
        <f t="shared" ca="1" si="27"/>
        <v>-30.736882834391608</v>
      </c>
      <c r="AH41" s="304">
        <f t="shared" ca="1" si="28"/>
        <v>-21.158619558243537</v>
      </c>
    </row>
    <row r="42" spans="1:34" x14ac:dyDescent="0.2">
      <c r="A42" s="347">
        <f t="shared" ca="1" si="6"/>
        <v>0.01</v>
      </c>
      <c r="B42" s="304">
        <f t="shared" ca="1" si="7"/>
        <v>3.5799999999999921</v>
      </c>
      <c r="D42" s="306">
        <f t="shared" ca="1" si="8"/>
        <v>-4.5566817868053624</v>
      </c>
      <c r="E42" s="307">
        <f t="shared" ca="1" si="9"/>
        <v>-30.388030687648495</v>
      </c>
      <c r="F42" s="304">
        <f t="shared" ca="1" si="10"/>
        <v>30.72776851611048</v>
      </c>
      <c r="G42" s="306">
        <f t="shared" ca="1" si="11"/>
        <v>35.574018769983653</v>
      </c>
      <c r="H42" s="307">
        <f t="shared" ca="1" si="12"/>
        <v>160.55460391526151</v>
      </c>
      <c r="I42" s="304">
        <f t="shared" ca="1" si="13"/>
        <v>164.44844678449735</v>
      </c>
      <c r="J42" s="306">
        <f t="shared" ca="1" si="14"/>
        <v>114.41286045830329</v>
      </c>
      <c r="K42" s="307">
        <f t="shared" ca="1" si="15"/>
        <v>560.44823303454677</v>
      </c>
      <c r="L42" s="304">
        <f t="shared" ca="1" si="0"/>
        <v>572.00745148100725</v>
      </c>
      <c r="M42" s="306">
        <f t="shared" ca="1" si="16"/>
        <v>1.3527493809387545</v>
      </c>
      <c r="N42" s="304">
        <f t="shared" ca="1" si="17"/>
        <v>77.506830266725487</v>
      </c>
      <c r="P42" s="310">
        <f t="shared" ca="1" si="18"/>
        <v>3</v>
      </c>
      <c r="Q42" s="304">
        <f t="shared" ca="1" si="19"/>
        <v>0</v>
      </c>
      <c r="R42" s="306">
        <f t="shared" ca="1" si="20"/>
        <v>0</v>
      </c>
      <c r="S42" s="307">
        <f t="shared" ca="1" si="21"/>
        <v>3.0549999999999997</v>
      </c>
      <c r="T42" s="304">
        <f t="shared" ca="1" si="1"/>
        <v>29.969549999999998</v>
      </c>
      <c r="U42" s="311">
        <f t="shared" ca="1" si="2"/>
        <v>0</v>
      </c>
      <c r="V42" s="306">
        <f t="shared" ca="1" si="3"/>
        <v>1.1582165254681329</v>
      </c>
      <c r="W42" s="304">
        <f t="shared" ca="1" si="4"/>
        <v>64.138999105880174</v>
      </c>
      <c r="Y42" s="314" t="str">
        <f t="shared" ca="1" si="22"/>
        <v/>
      </c>
      <c r="Z42" s="315" t="str">
        <f t="shared" ca="1" si="23"/>
        <v/>
      </c>
      <c r="AA42" s="316" t="str">
        <f t="shared" ca="1" si="24"/>
        <v/>
      </c>
      <c r="AC42" s="310" t="e">
        <f t="shared" ca="1" si="25"/>
        <v>#N/A</v>
      </c>
      <c r="AD42" s="323" t="e">
        <f t="shared" ca="1" si="26"/>
        <v>#N/A</v>
      </c>
      <c r="AE42" s="324">
        <f t="shared" ca="1" si="5"/>
        <v>560.44823303454677</v>
      </c>
      <c r="AG42" s="306">
        <f t="shared" ca="1" si="27"/>
        <v>-30.654486781171013</v>
      </c>
      <c r="AH42" s="304">
        <f t="shared" ca="1" si="28"/>
        <v>-21.076496290607857</v>
      </c>
    </row>
    <row r="43" spans="1:34" x14ac:dyDescent="0.2">
      <c r="A43" s="347">
        <f t="shared" ca="1" si="6"/>
        <v>0.01</v>
      </c>
      <c r="B43" s="304">
        <f t="shared" ca="1" si="7"/>
        <v>3.5899999999999919</v>
      </c>
      <c r="D43" s="306">
        <f t="shared" ca="1" si="8"/>
        <v>-4.5416547616502143</v>
      </c>
      <c r="E43" s="307">
        <f t="shared" ca="1" si="9"/>
        <v>-30.307644252436162</v>
      </c>
      <c r="F43" s="304">
        <f t="shared" ca="1" si="10"/>
        <v>30.646042617379599</v>
      </c>
      <c r="G43" s="306">
        <f t="shared" ca="1" si="11"/>
        <v>35.528602222367148</v>
      </c>
      <c r="H43" s="307">
        <f t="shared" ca="1" si="12"/>
        <v>160.25152747273714</v>
      </c>
      <c r="I43" s="304">
        <f t="shared" ca="1" si="13"/>
        <v>164.14272336360398</v>
      </c>
      <c r="J43" s="306">
        <f t="shared" ca="1" si="14"/>
        <v>114.76837356326504</v>
      </c>
      <c r="K43" s="307">
        <f t="shared" ca="1" si="15"/>
        <v>562.05226369148681</v>
      </c>
      <c r="L43" s="304">
        <f t="shared" ca="1" si="0"/>
        <v>573.65017797528992</v>
      </c>
      <c r="M43" s="306">
        <f t="shared" ca="1" si="16"/>
        <v>1.3526200952278531</v>
      </c>
      <c r="N43" s="304">
        <f t="shared" ca="1" si="17"/>
        <v>77.499422741139483</v>
      </c>
      <c r="P43" s="310">
        <f t="shared" ca="1" si="18"/>
        <v>3</v>
      </c>
      <c r="Q43" s="304">
        <f t="shared" ca="1" si="19"/>
        <v>0</v>
      </c>
      <c r="R43" s="306">
        <f t="shared" ca="1" si="20"/>
        <v>0</v>
      </c>
      <c r="S43" s="307">
        <f t="shared" ca="1" si="21"/>
        <v>3.0549999999999997</v>
      </c>
      <c r="T43" s="304">
        <f t="shared" ca="1" si="1"/>
        <v>29.969549999999998</v>
      </c>
      <c r="U43" s="311">
        <f t="shared" ca="1" si="2"/>
        <v>0</v>
      </c>
      <c r="V43" s="306">
        <f t="shared" ca="1" si="3"/>
        <v>1.1580306124901891</v>
      </c>
      <c r="W43" s="304">
        <f t="shared" ca="1" si="4"/>
        <v>63.890484122047496</v>
      </c>
      <c r="Y43" s="314" t="str">
        <f t="shared" ca="1" si="22"/>
        <v/>
      </c>
      <c r="Z43" s="315" t="str">
        <f t="shared" ca="1" si="23"/>
        <v/>
      </c>
      <c r="AA43" s="316" t="str">
        <f t="shared" ca="1" si="24"/>
        <v/>
      </c>
      <c r="AC43" s="310" t="e">
        <f t="shared" ca="1" si="25"/>
        <v>#N/A</v>
      </c>
      <c r="AD43" s="323" t="e">
        <f t="shared" ca="1" si="26"/>
        <v>#N/A</v>
      </c>
      <c r="AE43" s="324">
        <f t="shared" ca="1" si="5"/>
        <v>562.05226369148681</v>
      </c>
      <c r="AG43" s="306">
        <f t="shared" ca="1" si="27"/>
        <v>-30.572479269936316</v>
      </c>
      <c r="AH43" s="304">
        <f t="shared" ca="1" si="28"/>
        <v>-20.994762391450141</v>
      </c>
    </row>
    <row r="44" spans="1:34" x14ac:dyDescent="0.2">
      <c r="A44" s="347">
        <f t="shared" ca="1" si="6"/>
        <v>0.01</v>
      </c>
      <c r="B44" s="304">
        <f t="shared" ca="1" si="7"/>
        <v>3.5999999999999917</v>
      </c>
      <c r="D44" s="306">
        <f t="shared" ca="1" si="8"/>
        <v>-4.5266972699397634</v>
      </c>
      <c r="E44" s="307">
        <f t="shared" ca="1" si="9"/>
        <v>-30.227638368498269</v>
      </c>
      <c r="F44" s="304">
        <f t="shared" ca="1" si="10"/>
        <v>30.564703654875974</v>
      </c>
      <c r="G44" s="306">
        <f t="shared" ca="1" si="11"/>
        <v>35.483335249667753</v>
      </c>
      <c r="H44" s="307">
        <f t="shared" ca="1" si="12"/>
        <v>159.94925108905215</v>
      </c>
      <c r="I44" s="304">
        <f t="shared" ca="1" si="13"/>
        <v>163.83781616094913</v>
      </c>
      <c r="J44" s="306">
        <f t="shared" ca="1" si="14"/>
        <v>115.12343325062521</v>
      </c>
      <c r="K44" s="307">
        <f t="shared" ca="1" si="15"/>
        <v>563.6532675842958</v>
      </c>
      <c r="L44" s="304">
        <f t="shared" ca="1" si="0"/>
        <v>575.28984950359143</v>
      </c>
      <c r="M44" s="306">
        <f t="shared" ca="1" si="16"/>
        <v>1.3524904933348394</v>
      </c>
      <c r="N44" s="304">
        <f t="shared" ca="1" si="17"/>
        <v>77.491997099652892</v>
      </c>
      <c r="P44" s="310">
        <f t="shared" ca="1" si="18"/>
        <v>3</v>
      </c>
      <c r="Q44" s="304">
        <f t="shared" ca="1" si="19"/>
        <v>0</v>
      </c>
      <c r="R44" s="306">
        <f t="shared" ca="1" si="20"/>
        <v>0</v>
      </c>
      <c r="S44" s="307">
        <f t="shared" ca="1" si="21"/>
        <v>3.0549999999999997</v>
      </c>
      <c r="T44" s="304">
        <f t="shared" ca="1" si="1"/>
        <v>29.969549999999998</v>
      </c>
      <c r="U44" s="311">
        <f t="shared" ca="1" si="2"/>
        <v>0</v>
      </c>
      <c r="V44" s="306">
        <f t="shared" ca="1" si="3"/>
        <v>1.1578450792467698</v>
      </c>
      <c r="W44" s="304">
        <f t="shared" ca="1" si="4"/>
        <v>63.643143832381568</v>
      </c>
      <c r="Y44" s="314" t="str">
        <f t="shared" ca="1" si="22"/>
        <v/>
      </c>
      <c r="Z44" s="315" t="str">
        <f t="shared" ca="1" si="23"/>
        <v/>
      </c>
      <c r="AA44" s="316" t="str">
        <f t="shared" ca="1" si="24"/>
        <v/>
      </c>
      <c r="AC44" s="310" t="e">
        <f t="shared" ca="1" si="25"/>
        <v>#N/A</v>
      </c>
      <c r="AD44" s="323" t="e">
        <f t="shared" ca="1" si="26"/>
        <v>#N/A</v>
      </c>
      <c r="AE44" s="324">
        <f t="shared" ca="1" si="5"/>
        <v>563.6532675842958</v>
      </c>
      <c r="AG44" s="306">
        <f t="shared" ca="1" si="27"/>
        <v>-30.490857861810497</v>
      </c>
      <c r="AH44" s="304">
        <f t="shared" ca="1" si="28"/>
        <v>-20.913415424565468</v>
      </c>
    </row>
    <row r="45" spans="1:34" x14ac:dyDescent="0.2">
      <c r="A45" s="347">
        <f t="shared" ca="1" si="6"/>
        <v>0.01</v>
      </c>
      <c r="B45" s="304">
        <f t="shared" ca="1" si="7"/>
        <v>3.6099999999999914</v>
      </c>
      <c r="D45" s="306">
        <f t="shared" ca="1" si="8"/>
        <v>-4.511808874369855</v>
      </c>
      <c r="E45" s="307">
        <f t="shared" ca="1" si="9"/>
        <v>-30.148010658655735</v>
      </c>
      <c r="F45" s="304">
        <f t="shared" ca="1" si="10"/>
        <v>30.48374921155963</v>
      </c>
      <c r="G45" s="306">
        <f t="shared" ca="1" si="11"/>
        <v>35.438217160924054</v>
      </c>
      <c r="H45" s="307">
        <f t="shared" ca="1" si="12"/>
        <v>159.6477709824656</v>
      </c>
      <c r="I45" s="304">
        <f t="shared" ca="1" si="13"/>
        <v>163.53372133971206</v>
      </c>
      <c r="J45" s="306">
        <f t="shared" ca="1" si="14"/>
        <v>115.47804101267818</v>
      </c>
      <c r="K45" s="307">
        <f t="shared" ca="1" si="15"/>
        <v>565.25125269465343</v>
      </c>
      <c r="L45" s="304">
        <f t="shared" ca="1" si="0"/>
        <v>576.9264741966698</v>
      </c>
      <c r="M45" s="306">
        <f t="shared" ca="1" si="16"/>
        <v>1.3523605745430682</v>
      </c>
      <c r="N45" s="304">
        <f t="shared" ca="1" si="17"/>
        <v>77.484553301204969</v>
      </c>
      <c r="P45" s="310">
        <f t="shared" ca="1" si="18"/>
        <v>3</v>
      </c>
      <c r="Q45" s="304">
        <f t="shared" ca="1" si="19"/>
        <v>0</v>
      </c>
      <c r="R45" s="306">
        <f t="shared" ca="1" si="20"/>
        <v>0</v>
      </c>
      <c r="S45" s="307">
        <f t="shared" ca="1" si="21"/>
        <v>3.0549999999999997</v>
      </c>
      <c r="T45" s="304">
        <f t="shared" ca="1" si="1"/>
        <v>29.969549999999998</v>
      </c>
      <c r="U45" s="311">
        <f t="shared" ca="1" si="2"/>
        <v>0</v>
      </c>
      <c r="V45" s="306">
        <f t="shared" ca="1" si="3"/>
        <v>1.1576599246425234</v>
      </c>
      <c r="W45" s="304">
        <f t="shared" ca="1" si="4"/>
        <v>63.396970911078199</v>
      </c>
      <c r="Y45" s="314" t="str">
        <f t="shared" ca="1" si="22"/>
        <v/>
      </c>
      <c r="Z45" s="315" t="str">
        <f t="shared" ca="1" si="23"/>
        <v/>
      </c>
      <c r="AA45" s="316" t="str">
        <f t="shared" ca="1" si="24"/>
        <v/>
      </c>
      <c r="AC45" s="310" t="e">
        <f t="shared" ca="1" si="25"/>
        <v>#N/A</v>
      </c>
      <c r="AD45" s="323" t="e">
        <f t="shared" ca="1" si="26"/>
        <v>#N/A</v>
      </c>
      <c r="AE45" s="324">
        <f t="shared" ca="1" si="5"/>
        <v>565.25125269465343</v>
      </c>
      <c r="AG45" s="306">
        <f t="shared" ca="1" si="27"/>
        <v>-30.409620137111911</v>
      </c>
      <c r="AH45" s="304">
        <f t="shared" ca="1" si="28"/>
        <v>-20.832452972956325</v>
      </c>
    </row>
    <row r="46" spans="1:34" x14ac:dyDescent="0.2">
      <c r="A46" s="347">
        <f t="shared" ca="1" si="6"/>
        <v>0.01</v>
      </c>
      <c r="B46" s="304">
        <f t="shared" ca="1" si="7"/>
        <v>3.6199999999999912</v>
      </c>
      <c r="D46" s="306">
        <f t="shared" ca="1" si="8"/>
        <v>-4.4969891410754563</v>
      </c>
      <c r="E46" s="307">
        <f t="shared" ca="1" si="9"/>
        <v>-30.068758764441448</v>
      </c>
      <c r="F46" s="304">
        <f t="shared" ca="1" si="10"/>
        <v>30.403176889416098</v>
      </c>
      <c r="G46" s="306">
        <f t="shared" ca="1" si="11"/>
        <v>35.393247269513303</v>
      </c>
      <c r="H46" s="307">
        <f t="shared" ca="1" si="12"/>
        <v>159.3470833948212</v>
      </c>
      <c r="I46" s="304">
        <f t="shared" ca="1" si="13"/>
        <v>163.23043508707869</v>
      </c>
      <c r="J46" s="306">
        <f t="shared" ca="1" si="14"/>
        <v>115.83219833483037</v>
      </c>
      <c r="K46" s="307">
        <f t="shared" ca="1" si="15"/>
        <v>566.84622696653992</v>
      </c>
      <c r="L46" s="304">
        <f t="shared" ca="1" si="0"/>
        <v>578.5600601469838</v>
      </c>
      <c r="M46" s="306">
        <f t="shared" ca="1" si="16"/>
        <v>1.3522303381331742</v>
      </c>
      <c r="N46" s="304">
        <f t="shared" ca="1" si="17"/>
        <v>77.477091304579105</v>
      </c>
      <c r="P46" s="310">
        <f t="shared" ca="1" si="18"/>
        <v>3</v>
      </c>
      <c r="Q46" s="304">
        <f t="shared" ca="1" si="19"/>
        <v>0</v>
      </c>
      <c r="R46" s="306">
        <f t="shared" ca="1" si="20"/>
        <v>0</v>
      </c>
      <c r="S46" s="307">
        <f t="shared" ca="1" si="21"/>
        <v>3.0549999999999997</v>
      </c>
      <c r="T46" s="304">
        <f t="shared" ca="1" si="1"/>
        <v>29.969549999999998</v>
      </c>
      <c r="U46" s="311">
        <f t="shared" ca="1" si="2"/>
        <v>0</v>
      </c>
      <c r="V46" s="306">
        <f t="shared" ca="1" si="3"/>
        <v>1.1574751475874261</v>
      </c>
      <c r="W46" s="304">
        <f t="shared" ca="1" si="4"/>
        <v>63.151958089906636</v>
      </c>
      <c r="Y46" s="314" t="str">
        <f t="shared" ca="1" si="22"/>
        <v/>
      </c>
      <c r="Z46" s="315" t="str">
        <f t="shared" ca="1" si="23"/>
        <v/>
      </c>
      <c r="AA46" s="316" t="str">
        <f t="shared" ca="1" si="24"/>
        <v/>
      </c>
      <c r="AC46" s="310" t="e">
        <f t="shared" ca="1" si="25"/>
        <v>#N/A</v>
      </c>
      <c r="AD46" s="323" t="e">
        <f t="shared" ca="1" si="26"/>
        <v>#N/A</v>
      </c>
      <c r="AE46" s="324">
        <f t="shared" ca="1" si="5"/>
        <v>566.84622696653992</v>
      </c>
      <c r="AG46" s="306">
        <f t="shared" ca="1" si="27"/>
        <v>-30.328763695172427</v>
      </c>
      <c r="AH46" s="304">
        <f t="shared" ca="1" si="28"/>
        <v>-20.751872638650802</v>
      </c>
    </row>
    <row r="47" spans="1:34" x14ac:dyDescent="0.2">
      <c r="A47" s="347">
        <f t="shared" ca="1" si="6"/>
        <v>0.01</v>
      </c>
      <c r="B47" s="304">
        <f t="shared" ca="1" si="7"/>
        <v>3.629999999999991</v>
      </c>
      <c r="D47" s="306">
        <f t="shared" ca="1" si="8"/>
        <v>-4.4822376395981616</v>
      </c>
      <c r="E47" s="307">
        <f t="shared" ca="1" si="9"/>
        <v>-29.989880345923297</v>
      </c>
      <c r="F47" s="304">
        <f t="shared" ca="1" si="10"/>
        <v>30.322984309276471</v>
      </c>
      <c r="G47" s="306">
        <f t="shared" ca="1" si="11"/>
        <v>35.348424893117318</v>
      </c>
      <c r="H47" s="307">
        <f t="shared" ca="1" si="12"/>
        <v>159.04718459136197</v>
      </c>
      <c r="I47" s="304">
        <f t="shared" ca="1" si="13"/>
        <v>162.92795361405337</v>
      </c>
      <c r="J47" s="306">
        <f t="shared" ca="1" si="14"/>
        <v>116.18590669564352</v>
      </c>
      <c r="K47" s="307">
        <f t="shared" ca="1" si="15"/>
        <v>568.43819830647078</v>
      </c>
      <c r="L47" s="304">
        <f t="shared" ca="1" si="0"/>
        <v>580.1906154089321</v>
      </c>
      <c r="M47" s="306">
        <f t="shared" ca="1" si="16"/>
        <v>1.3520997833830626</v>
      </c>
      <c r="N47" s="304">
        <f t="shared" ca="1" si="17"/>
        <v>77.46961106840233</v>
      </c>
      <c r="P47" s="310">
        <f t="shared" ca="1" si="18"/>
        <v>3</v>
      </c>
      <c r="Q47" s="304">
        <f t="shared" ca="1" si="19"/>
        <v>0</v>
      </c>
      <c r="R47" s="306">
        <f t="shared" ca="1" si="20"/>
        <v>0</v>
      </c>
      <c r="S47" s="307">
        <f t="shared" ca="1" si="21"/>
        <v>3.0549999999999997</v>
      </c>
      <c r="T47" s="304">
        <f t="shared" ca="1" si="1"/>
        <v>29.969549999999998</v>
      </c>
      <c r="U47" s="311">
        <f t="shared" ca="1" si="2"/>
        <v>0</v>
      </c>
      <c r="V47" s="306">
        <f t="shared" ca="1" si="3"/>
        <v>1.1572907469967497</v>
      </c>
      <c r="W47" s="304">
        <f t="shared" ca="1" si="4"/>
        <v>62.908098157666338</v>
      </c>
      <c r="Y47" s="314" t="str">
        <f t="shared" ca="1" si="22"/>
        <v/>
      </c>
      <c r="Z47" s="315" t="str">
        <f t="shared" ca="1" si="23"/>
        <v/>
      </c>
      <c r="AA47" s="316" t="str">
        <f t="shared" ca="1" si="24"/>
        <v/>
      </c>
      <c r="AC47" s="310" t="e">
        <f t="shared" ca="1" si="25"/>
        <v>#N/A</v>
      </c>
      <c r="AD47" s="323" t="e">
        <f t="shared" ca="1" si="26"/>
        <v>#N/A</v>
      </c>
      <c r="AE47" s="324">
        <f t="shared" ca="1" si="5"/>
        <v>568.43819830647078</v>
      </c>
      <c r="AG47" s="306">
        <f t="shared" ca="1" si="27"/>
        <v>-30.24828615415737</v>
      </c>
      <c r="AH47" s="304">
        <f t="shared" ca="1" si="28"/>
        <v>-20.671672042522633</v>
      </c>
    </row>
    <row r="48" spans="1:34" x14ac:dyDescent="0.2">
      <c r="A48" s="347">
        <f t="shared" ca="1" si="6"/>
        <v>0.01</v>
      </c>
      <c r="B48" s="304">
        <f t="shared" ca="1" si="7"/>
        <v>3.6399999999999908</v>
      </c>
      <c r="D48" s="306">
        <f t="shared" ca="1" si="8"/>
        <v>-4.4675539428539981</v>
      </c>
      <c r="E48" s="307">
        <f t="shared" ca="1" si="9"/>
        <v>-29.911373081529256</v>
      </c>
      <c r="F48" s="304">
        <f t="shared" ca="1" si="10"/>
        <v>30.243169110639567</v>
      </c>
      <c r="G48" s="306">
        <f t="shared" ca="1" si="11"/>
        <v>35.303749353688779</v>
      </c>
      <c r="H48" s="307">
        <f t="shared" ca="1" si="12"/>
        <v>158.74807086054668</v>
      </c>
      <c r="I48" s="304">
        <f t="shared" ca="1" si="13"/>
        <v>162.62627315527226</v>
      </c>
      <c r="J48" s="306">
        <f t="shared" ca="1" si="14"/>
        <v>116.53916756687755</v>
      </c>
      <c r="K48" s="307">
        <f t="shared" ca="1" si="15"/>
        <v>570.02717458373036</v>
      </c>
      <c r="L48" s="304">
        <f t="shared" ca="1" si="0"/>
        <v>581.81814799909023</v>
      </c>
      <c r="M48" s="306">
        <f t="shared" ca="1" si="16"/>
        <v>1.3519689095678973</v>
      </c>
      <c r="N48" s="304">
        <f t="shared" ca="1" si="17"/>
        <v>77.462112551144571</v>
      </c>
      <c r="P48" s="310">
        <f t="shared" ca="1" si="18"/>
        <v>3</v>
      </c>
      <c r="Q48" s="304">
        <f t="shared" ca="1" si="19"/>
        <v>0</v>
      </c>
      <c r="R48" s="306">
        <f t="shared" ca="1" si="20"/>
        <v>0</v>
      </c>
      <c r="S48" s="307">
        <f t="shared" ca="1" si="21"/>
        <v>3.0549999999999997</v>
      </c>
      <c r="T48" s="304">
        <f t="shared" ca="1" si="1"/>
        <v>29.969549999999998</v>
      </c>
      <c r="U48" s="311">
        <f t="shared" ca="1" si="2"/>
        <v>0</v>
      </c>
      <c r="V48" s="306">
        <f t="shared" ca="1" si="3"/>
        <v>1.1571067217910274</v>
      </c>
      <c r="W48" s="304">
        <f t="shared" ca="1" si="4"/>
        <v>62.665383959649439</v>
      </c>
      <c r="Y48" s="314" t="str">
        <f t="shared" ca="1" si="22"/>
        <v/>
      </c>
      <c r="Z48" s="315" t="str">
        <f t="shared" ca="1" si="23"/>
        <v/>
      </c>
      <c r="AA48" s="316" t="str">
        <f t="shared" ca="1" si="24"/>
        <v/>
      </c>
      <c r="AC48" s="310" t="e">
        <f t="shared" ca="1" si="25"/>
        <v>#N/A</v>
      </c>
      <c r="AD48" s="323" t="e">
        <f t="shared" ca="1" si="26"/>
        <v>#N/A</v>
      </c>
      <c r="AE48" s="324">
        <f t="shared" ca="1" si="5"/>
        <v>570.02717458373036</v>
      </c>
      <c r="AG48" s="306">
        <f t="shared" ca="1" si="27"/>
        <v>-30.168185150887695</v>
      </c>
      <c r="AH48" s="304">
        <f t="shared" ca="1" si="28"/>
        <v>-20.59184882411337</v>
      </c>
    </row>
    <row r="49" spans="1:34" x14ac:dyDescent="0.2">
      <c r="A49" s="347">
        <f t="shared" ca="1" si="6"/>
        <v>0.01</v>
      </c>
      <c r="B49" s="304">
        <f t="shared" ca="1" si="7"/>
        <v>3.6499999999999906</v>
      </c>
      <c r="D49" s="306">
        <f t="shared" ca="1" si="8"/>
        <v>-4.4529376271016554</v>
      </c>
      <c r="E49" s="307">
        <f t="shared" ca="1" si="9"/>
        <v>-29.833234667874351</v>
      </c>
      <c r="F49" s="304">
        <f t="shared" ca="1" si="10"/>
        <v>30.163728951495997</v>
      </c>
      <c r="G49" s="306">
        <f t="shared" ca="1" si="11"/>
        <v>35.259219977417764</v>
      </c>
      <c r="H49" s="307">
        <f t="shared" ca="1" si="12"/>
        <v>158.44973851386794</v>
      </c>
      <c r="I49" s="304">
        <f t="shared" ca="1" si="13"/>
        <v>162.32538996881868</v>
      </c>
      <c r="J49" s="306">
        <f t="shared" ca="1" si="14"/>
        <v>116.89198241353309</v>
      </c>
      <c r="K49" s="307">
        <f t="shared" ca="1" si="15"/>
        <v>571.61316363060246</v>
      </c>
      <c r="L49" s="304">
        <f t="shared" ca="1" si="0"/>
        <v>583.44266589644576</v>
      </c>
      <c r="M49" s="306">
        <f t="shared" ca="1" si="16"/>
        <v>1.3518377159600907</v>
      </c>
      <c r="N49" s="304">
        <f t="shared" ca="1" si="17"/>
        <v>77.454595711118159</v>
      </c>
      <c r="P49" s="310">
        <f t="shared" ca="1" si="18"/>
        <v>3</v>
      </c>
      <c r="Q49" s="304">
        <f t="shared" ca="1" si="19"/>
        <v>0</v>
      </c>
      <c r="R49" s="306">
        <f t="shared" ca="1" si="20"/>
        <v>0</v>
      </c>
      <c r="S49" s="307">
        <f t="shared" ca="1" si="21"/>
        <v>3.0549999999999997</v>
      </c>
      <c r="T49" s="304">
        <f t="shared" ca="1" si="1"/>
        <v>29.969549999999998</v>
      </c>
      <c r="U49" s="311">
        <f t="shared" ca="1" si="2"/>
        <v>0</v>
      </c>
      <c r="V49" s="306">
        <f t="shared" ca="1" si="3"/>
        <v>1.1569230708960203</v>
      </c>
      <c r="W49" s="304">
        <f t="shared" ca="1" si="4"/>
        <v>62.423808397109333</v>
      </c>
      <c r="Y49" s="314" t="str">
        <f t="shared" ca="1" si="22"/>
        <v/>
      </c>
      <c r="Z49" s="315" t="str">
        <f t="shared" ca="1" si="23"/>
        <v/>
      </c>
      <c r="AA49" s="316" t="str">
        <f t="shared" ca="1" si="24"/>
        <v/>
      </c>
      <c r="AC49" s="310" t="e">
        <f t="shared" ca="1" si="25"/>
        <v>#N/A</v>
      </c>
      <c r="AD49" s="323" t="e">
        <f t="shared" ca="1" si="26"/>
        <v>#N/A</v>
      </c>
      <c r="AE49" s="324">
        <f t="shared" ca="1" si="5"/>
        <v>571.61316363060246</v>
      </c>
      <c r="AG49" s="306">
        <f t="shared" ca="1" si="27"/>
        <v>-30.088458340663923</v>
      </c>
      <c r="AH49" s="304">
        <f t="shared" ca="1" si="28"/>
        <v>-20.512400641456448</v>
      </c>
    </row>
    <row r="50" spans="1:34" x14ac:dyDescent="0.2">
      <c r="A50" s="347">
        <f t="shared" ca="1" si="6"/>
        <v>0.01</v>
      </c>
      <c r="B50" s="304">
        <f t="shared" ca="1" si="7"/>
        <v>3.6599999999999904</v>
      </c>
      <c r="D50" s="306">
        <f t="shared" ca="1" si="8"/>
        <v>-4.4383882719109966</v>
      </c>
      <c r="E50" s="307">
        <f t="shared" ca="1" si="9"/>
        <v>-29.755462819589575</v>
      </c>
      <c r="F50" s="304">
        <f t="shared" ca="1" si="10"/>
        <v>30.084661508154195</v>
      </c>
      <c r="G50" s="306">
        <f t="shared" ca="1" si="11"/>
        <v>35.214836094698654</v>
      </c>
      <c r="H50" s="307">
        <f t="shared" ca="1" si="12"/>
        <v>158.15218388567206</v>
      </c>
      <c r="I50" s="304">
        <f t="shared" ca="1" si="13"/>
        <v>162.02530033603986</v>
      </c>
      <c r="J50" s="306">
        <f t="shared" ca="1" si="14"/>
        <v>117.24435269389367</v>
      </c>
      <c r="K50" s="307">
        <f t="shared" ca="1" si="15"/>
        <v>573.19617324260014</v>
      </c>
      <c r="L50" s="304">
        <f t="shared" ca="1" si="0"/>
        <v>585.06417704263094</v>
      </c>
      <c r="M50" s="306">
        <f t="shared" ca="1" si="16"/>
        <v>1.3517062018292909</v>
      </c>
      <c r="N50" s="304">
        <f t="shared" ca="1" si="17"/>
        <v>77.447060506477001</v>
      </c>
      <c r="P50" s="310">
        <f t="shared" ca="1" si="18"/>
        <v>3</v>
      </c>
      <c r="Q50" s="304">
        <f t="shared" ca="1" si="19"/>
        <v>0</v>
      </c>
      <c r="R50" s="306">
        <f t="shared" ca="1" si="20"/>
        <v>0</v>
      </c>
      <c r="S50" s="307">
        <f t="shared" ca="1" si="21"/>
        <v>3.0549999999999997</v>
      </c>
      <c r="T50" s="304">
        <f t="shared" ca="1" si="1"/>
        <v>29.969549999999998</v>
      </c>
      <c r="U50" s="311">
        <f t="shared" ca="1" si="2"/>
        <v>0</v>
      </c>
      <c r="V50" s="306">
        <f t="shared" ca="1" si="3"/>
        <v>1.1567397932426837</v>
      </c>
      <c r="W50" s="304">
        <f t="shared" ca="1" si="4"/>
        <v>62.183364426734791</v>
      </c>
      <c r="Y50" s="314" t="str">
        <f t="shared" ca="1" si="22"/>
        <v/>
      </c>
      <c r="Z50" s="315" t="str">
        <f t="shared" ca="1" si="23"/>
        <v/>
      </c>
      <c r="AA50" s="316" t="str">
        <f t="shared" ca="1" si="24"/>
        <v/>
      </c>
      <c r="AC50" s="310" t="e">
        <f t="shared" ca="1" si="25"/>
        <v>#N/A</v>
      </c>
      <c r="AD50" s="323" t="e">
        <f t="shared" ca="1" si="26"/>
        <v>#N/A</v>
      </c>
      <c r="AE50" s="324">
        <f t="shared" ca="1" si="5"/>
        <v>573.19617324260014</v>
      </c>
      <c r="AG50" s="306">
        <f t="shared" ca="1" si="27"/>
        <v>-30.009103397092176</v>
      </c>
      <c r="AH50" s="304">
        <f t="shared" ca="1" si="28"/>
        <v>-20.43332517090322</v>
      </c>
    </row>
    <row r="51" spans="1:34" x14ac:dyDescent="0.2">
      <c r="A51" s="347">
        <f t="shared" ca="1" si="6"/>
        <v>0.01</v>
      </c>
      <c r="B51" s="304">
        <f t="shared" ca="1" si="7"/>
        <v>3.6699999999999902</v>
      </c>
      <c r="D51" s="306">
        <f t="shared" ca="1" si="8"/>
        <v>-4.4239054601319827</v>
      </c>
      <c r="E51" s="307">
        <f t="shared" ca="1" si="9"/>
        <v>-29.67805526915258</v>
      </c>
      <c r="F51" s="304">
        <f t="shared" ca="1" si="10"/>
        <v>30.0059644750683</v>
      </c>
      <c r="G51" s="306">
        <f t="shared" ca="1" si="11"/>
        <v>35.170597040097334</v>
      </c>
      <c r="H51" s="307">
        <f t="shared" ca="1" si="12"/>
        <v>157.85540333298053</v>
      </c>
      <c r="I51" s="304">
        <f t="shared" ca="1" si="13"/>
        <v>161.72600056136571</v>
      </c>
      <c r="J51" s="306">
        <f t="shared" ca="1" si="14"/>
        <v>117.59627985956766</v>
      </c>
      <c r="K51" s="307">
        <f t="shared" ca="1" si="15"/>
        <v>574.77621117869342</v>
      </c>
      <c r="L51" s="304">
        <f t="shared" ca="1" si="0"/>
        <v>586.68268934215519</v>
      </c>
      <c r="M51" s="306">
        <f t="shared" ca="1" si="16"/>
        <v>1.3515743664423725</v>
      </c>
      <c r="N51" s="304">
        <f t="shared" ca="1" si="17"/>
        <v>77.439506895216113</v>
      </c>
      <c r="P51" s="310">
        <f t="shared" ca="1" si="18"/>
        <v>3</v>
      </c>
      <c r="Q51" s="304">
        <f t="shared" ca="1" si="19"/>
        <v>0</v>
      </c>
      <c r="R51" s="306">
        <f t="shared" ca="1" si="20"/>
        <v>0</v>
      </c>
      <c r="S51" s="307">
        <f t="shared" ca="1" si="21"/>
        <v>3.0549999999999997</v>
      </c>
      <c r="T51" s="304">
        <f t="shared" ca="1" si="1"/>
        <v>29.969549999999998</v>
      </c>
      <c r="U51" s="311">
        <f t="shared" ca="1" si="2"/>
        <v>0</v>
      </c>
      <c r="V51" s="306">
        <f t="shared" ca="1" si="3"/>
        <v>1.1565568877671342</v>
      </c>
      <c r="W51" s="304">
        <f t="shared" ca="1" si="4"/>
        <v>61.944045060130151</v>
      </c>
      <c r="Y51" s="314" t="str">
        <f t="shared" ca="1" si="22"/>
        <v/>
      </c>
      <c r="Z51" s="315" t="str">
        <f t="shared" ca="1" si="23"/>
        <v/>
      </c>
      <c r="AA51" s="316" t="str">
        <f t="shared" ca="1" si="24"/>
        <v/>
      </c>
      <c r="AC51" s="310" t="e">
        <f t="shared" ca="1" si="25"/>
        <v>#N/A</v>
      </c>
      <c r="AD51" s="323" t="e">
        <f t="shared" ca="1" si="26"/>
        <v>#N/A</v>
      </c>
      <c r="AE51" s="324">
        <f t="shared" ca="1" si="5"/>
        <v>574.77621117869342</v>
      </c>
      <c r="AG51" s="306">
        <f t="shared" ca="1" si="27"/>
        <v>-29.930118011911937</v>
      </c>
      <c r="AH51" s="304">
        <f t="shared" ca="1" si="28"/>
        <v>-20.354620106950833</v>
      </c>
    </row>
    <row r="52" spans="1:34" x14ac:dyDescent="0.2">
      <c r="A52" s="347">
        <f t="shared" ca="1" si="6"/>
        <v>0.01</v>
      </c>
      <c r="B52" s="304">
        <f t="shared" ca="1" si="7"/>
        <v>3.6799999999999899</v>
      </c>
      <c r="D52" s="306">
        <f t="shared" ca="1" si="8"/>
        <v>-4.4094887778638636</v>
      </c>
      <c r="E52" s="307">
        <f t="shared" ca="1" si="9"/>
        <v>-29.601009766720338</v>
      </c>
      <c r="F52" s="304">
        <f t="shared" ca="1" si="10"/>
        <v>29.927635564667991</v>
      </c>
      <c r="G52" s="306">
        <f t="shared" ca="1" si="11"/>
        <v>35.126502152318693</v>
      </c>
      <c r="H52" s="307">
        <f t="shared" ca="1" si="12"/>
        <v>157.55939323531334</v>
      </c>
      <c r="I52" s="304">
        <f t="shared" ca="1" si="13"/>
        <v>161.42748697212923</v>
      </c>
      <c r="J52" s="306">
        <f t="shared" ca="1" si="14"/>
        <v>117.94776535552974</v>
      </c>
      <c r="K52" s="307">
        <f t="shared" ca="1" si="15"/>
        <v>576.35328516153493</v>
      </c>
      <c r="L52" s="304">
        <f t="shared" ca="1" si="0"/>
        <v>588.29821066263389</v>
      </c>
      <c r="M52" s="306">
        <f t="shared" ca="1" si="16"/>
        <v>1.3514422090634237</v>
      </c>
      <c r="N52" s="304">
        <f t="shared" ca="1" si="17"/>
        <v>77.431934835170836</v>
      </c>
      <c r="P52" s="310">
        <f t="shared" ca="1" si="18"/>
        <v>3</v>
      </c>
      <c r="Q52" s="304">
        <f t="shared" ca="1" si="19"/>
        <v>0</v>
      </c>
      <c r="R52" s="306">
        <f t="shared" ca="1" si="20"/>
        <v>0</v>
      </c>
      <c r="S52" s="307">
        <f t="shared" ca="1" si="21"/>
        <v>3.0549999999999997</v>
      </c>
      <c r="T52" s="304">
        <f t="shared" ca="1" si="1"/>
        <v>29.969549999999998</v>
      </c>
      <c r="U52" s="311">
        <f t="shared" ca="1" si="2"/>
        <v>0</v>
      </c>
      <c r="V52" s="306">
        <f t="shared" ca="1" si="3"/>
        <v>1.1563743534106183</v>
      </c>
      <c r="W52" s="304">
        <f t="shared" ca="1" si="4"/>
        <v>61.70584336330117</v>
      </c>
      <c r="Y52" s="314" t="str">
        <f t="shared" ca="1" si="22"/>
        <v/>
      </c>
      <c r="Z52" s="315" t="str">
        <f t="shared" ca="1" si="23"/>
        <v/>
      </c>
      <c r="AA52" s="316" t="str">
        <f t="shared" ca="1" si="24"/>
        <v/>
      </c>
      <c r="AC52" s="310" t="e">
        <f t="shared" ca="1" si="25"/>
        <v>#N/A</v>
      </c>
      <c r="AD52" s="323" t="e">
        <f t="shared" ca="1" si="26"/>
        <v>#N/A</v>
      </c>
      <c r="AE52" s="324">
        <f t="shared" ca="1" si="5"/>
        <v>576.35328516153493</v>
      </c>
      <c r="AG52" s="306">
        <f t="shared" ca="1" si="27"/>
        <v>-29.851499894825864</v>
      </c>
      <c r="AH52" s="304">
        <f t="shared" ca="1" si="28"/>
        <v>-20.276283162072065</v>
      </c>
    </row>
    <row r="53" spans="1:34" x14ac:dyDescent="0.2">
      <c r="A53" s="347">
        <f t="shared" ca="1" si="6"/>
        <v>0.01</v>
      </c>
      <c r="B53" s="304">
        <f t="shared" ca="1" si="7"/>
        <v>3.6899999999999897</v>
      </c>
      <c r="D53" s="306">
        <f t="shared" ca="1" si="8"/>
        <v>-4.3951378144247819</v>
      </c>
      <c r="E53" s="307">
        <f t="shared" ca="1" si="9"/>
        <v>-29.524324079963598</v>
      </c>
      <c r="F53" s="304">
        <f t="shared" ca="1" si="10"/>
        <v>29.849672507190174</v>
      </c>
      <c r="G53" s="306">
        <f t="shared" ca="1" si="11"/>
        <v>35.082550774174443</v>
      </c>
      <c r="H53" s="307">
        <f t="shared" ca="1" si="12"/>
        <v>157.2641499945137</v>
      </c>
      <c r="I53" s="304">
        <f t="shared" ca="1" si="13"/>
        <v>161.12975591838844</v>
      </c>
      <c r="J53" s="306">
        <f t="shared" ca="1" si="14"/>
        <v>118.2988106201622</v>
      </c>
      <c r="K53" s="307">
        <f t="shared" ca="1" si="15"/>
        <v>577.92740287768402</v>
      </c>
      <c r="L53" s="304">
        <f t="shared" ca="1" si="0"/>
        <v>589.91074883501642</v>
      </c>
      <c r="M53" s="306">
        <f t="shared" ca="1" si="16"/>
        <v>1.3513097289537364</v>
      </c>
      <c r="N53" s="304">
        <f t="shared" ca="1" si="17"/>
        <v>77.424344284016314</v>
      </c>
      <c r="P53" s="310">
        <f t="shared" ca="1" si="18"/>
        <v>3</v>
      </c>
      <c r="Q53" s="304">
        <f t="shared" ca="1" si="19"/>
        <v>0</v>
      </c>
      <c r="R53" s="306">
        <f t="shared" ca="1" si="20"/>
        <v>0</v>
      </c>
      <c r="S53" s="307">
        <f t="shared" ca="1" si="21"/>
        <v>3.0549999999999997</v>
      </c>
      <c r="T53" s="304">
        <f t="shared" ca="1" si="1"/>
        <v>29.969549999999998</v>
      </c>
      <c r="U53" s="311">
        <f t="shared" ca="1" si="2"/>
        <v>0</v>
      </c>
      <c r="V53" s="306">
        <f t="shared" ca="1" si="3"/>
        <v>1.1561921891194775</v>
      </c>
      <c r="W53" s="304">
        <f t="shared" ca="1" si="4"/>
        <v>61.46875245614622</v>
      </c>
      <c r="Y53" s="314" t="str">
        <f t="shared" ca="1" si="22"/>
        <v/>
      </c>
      <c r="Z53" s="315" t="str">
        <f t="shared" ca="1" si="23"/>
        <v/>
      </c>
      <c r="AA53" s="316" t="str">
        <f t="shared" ca="1" si="24"/>
        <v/>
      </c>
      <c r="AC53" s="310" t="e">
        <f t="shared" ca="1" si="25"/>
        <v>#N/A</v>
      </c>
      <c r="AD53" s="323" t="e">
        <f t="shared" ca="1" si="26"/>
        <v>#N/A</v>
      </c>
      <c r="AE53" s="324">
        <f t="shared" ca="1" si="5"/>
        <v>577.92740287768402</v>
      </c>
      <c r="AG53" s="306">
        <f t="shared" ca="1" si="27"/>
        <v>-29.773246773331412</v>
      </c>
      <c r="AH53" s="304">
        <f t="shared" ca="1" si="28"/>
        <v>-20.198312066547029</v>
      </c>
    </row>
    <row r="54" spans="1:34" x14ac:dyDescent="0.2">
      <c r="A54" s="347">
        <f t="shared" ca="1" si="6"/>
        <v>0.01</v>
      </c>
      <c r="B54" s="304">
        <f t="shared" ca="1" si="7"/>
        <v>3.6999999999999895</v>
      </c>
      <c r="D54" s="306">
        <f t="shared" ca="1" si="8"/>
        <v>-4.3808521623216441</v>
      </c>
      <c r="E54" s="307">
        <f t="shared" ca="1" si="9"/>
        <v>-29.44799599390312</v>
      </c>
      <c r="F54" s="304">
        <f t="shared" ca="1" si="10"/>
        <v>29.772073050512496</v>
      </c>
      <c r="G54" s="306">
        <f t="shared" ca="1" si="11"/>
        <v>35.038742252551224</v>
      </c>
      <c r="H54" s="307">
        <f t="shared" ca="1" si="12"/>
        <v>156.96967003457468</v>
      </c>
      <c r="I54" s="304">
        <f t="shared" ca="1" si="13"/>
        <v>160.8328037727502</v>
      </c>
      <c r="J54" s="306">
        <f t="shared" ca="1" si="14"/>
        <v>118.64941708529582</v>
      </c>
      <c r="K54" s="307">
        <f t="shared" ca="1" si="15"/>
        <v>579.49857197782944</v>
      </c>
      <c r="L54" s="304">
        <f t="shared" ca="1" si="0"/>
        <v>591.520311653813</v>
      </c>
      <c r="M54" s="306">
        <f t="shared" ca="1" si="16"/>
        <v>1.3511769253717933</v>
      </c>
      <c r="N54" s="304">
        <f t="shared" ca="1" si="17"/>
        <v>77.416735199266753</v>
      </c>
      <c r="P54" s="310">
        <f t="shared" ca="1" si="18"/>
        <v>3</v>
      </c>
      <c r="Q54" s="304">
        <f t="shared" ca="1" si="19"/>
        <v>0</v>
      </c>
      <c r="R54" s="306">
        <f t="shared" ca="1" si="20"/>
        <v>0</v>
      </c>
      <c r="S54" s="307">
        <f t="shared" ca="1" si="21"/>
        <v>3.0549999999999997</v>
      </c>
      <c r="T54" s="304">
        <f t="shared" ca="1" si="1"/>
        <v>29.969549999999998</v>
      </c>
      <c r="U54" s="311">
        <f t="shared" ca="1" si="2"/>
        <v>0</v>
      </c>
      <c r="V54" s="306">
        <f t="shared" ca="1" si="3"/>
        <v>1.1560103938451192</v>
      </c>
      <c r="W54" s="304">
        <f t="shared" ca="1" si="4"/>
        <v>61.232765511953431</v>
      </c>
      <c r="Y54" s="314" t="str">
        <f t="shared" ca="1" si="22"/>
        <v/>
      </c>
      <c r="Z54" s="315" t="str">
        <f t="shared" ca="1" si="23"/>
        <v/>
      </c>
      <c r="AA54" s="316" t="str">
        <f t="shared" ca="1" si="24"/>
        <v/>
      </c>
      <c r="AC54" s="310" t="e">
        <f t="shared" ca="1" si="25"/>
        <v>#N/A</v>
      </c>
      <c r="AD54" s="323" t="e">
        <f t="shared" ca="1" si="26"/>
        <v>#N/A</v>
      </c>
      <c r="AE54" s="324">
        <f t="shared" ca="1" si="5"/>
        <v>579.49857197782944</v>
      </c>
      <c r="AG54" s="306">
        <f t="shared" ca="1" si="27"/>
        <v>-29.695356392554238</v>
      </c>
      <c r="AH54" s="304">
        <f t="shared" ca="1" si="28"/>
        <v>-20.120704568296638</v>
      </c>
    </row>
    <row r="55" spans="1:34" x14ac:dyDescent="0.2">
      <c r="A55" s="347">
        <f t="shared" ca="1" si="6"/>
        <v>0.01</v>
      </c>
      <c r="B55" s="304">
        <f t="shared" ca="1" si="7"/>
        <v>3.7099999999999893</v>
      </c>
      <c r="D55" s="306">
        <f t="shared" ca="1" si="8"/>
        <v>-4.3666314172203711</v>
      </c>
      <c r="E55" s="307">
        <f t="shared" ca="1" si="9"/>
        <v>-29.372023310747728</v>
      </c>
      <c r="F55" s="304">
        <f t="shared" ca="1" si="10"/>
        <v>29.694834959988647</v>
      </c>
      <c r="G55" s="306">
        <f t="shared" ca="1" si="11"/>
        <v>34.995075938379017</v>
      </c>
      <c r="H55" s="307">
        <f t="shared" ca="1" si="12"/>
        <v>156.6759498014672</v>
      </c>
      <c r="I55" s="304">
        <f t="shared" ca="1" si="13"/>
        <v>160.53662693019552</v>
      </c>
      <c r="J55" s="306">
        <f t="shared" ca="1" si="14"/>
        <v>118.99958617625047</v>
      </c>
      <c r="K55" s="307">
        <f t="shared" ca="1" si="15"/>
        <v>581.0668000770097</v>
      </c>
      <c r="L55" s="304">
        <f t="shared" ca="1" si="0"/>
        <v>593.12690687731777</v>
      </c>
      <c r="M55" s="306">
        <f t="shared" ca="1" si="16"/>
        <v>1.3510437975732583</v>
      </c>
      <c r="N55" s="304">
        <f t="shared" ca="1" si="17"/>
        <v>77.409107538274839</v>
      </c>
      <c r="P55" s="310">
        <f t="shared" ca="1" si="18"/>
        <v>3</v>
      </c>
      <c r="Q55" s="304">
        <f t="shared" ca="1" si="19"/>
        <v>0</v>
      </c>
      <c r="R55" s="306">
        <f t="shared" ca="1" si="20"/>
        <v>0</v>
      </c>
      <c r="S55" s="307">
        <f t="shared" ca="1" si="21"/>
        <v>3.0549999999999997</v>
      </c>
      <c r="T55" s="304">
        <f t="shared" ca="1" si="1"/>
        <v>29.969549999999998</v>
      </c>
      <c r="U55" s="311">
        <f t="shared" ca="1" si="2"/>
        <v>0</v>
      </c>
      <c r="V55" s="306">
        <f t="shared" ca="1" si="3"/>
        <v>1.1558289665439818</v>
      </c>
      <c r="W55" s="304">
        <f t="shared" ca="1" si="4"/>
        <v>60.997875756903014</v>
      </c>
      <c r="Y55" s="314" t="str">
        <f t="shared" ca="1" si="22"/>
        <v/>
      </c>
      <c r="Z55" s="315" t="str">
        <f t="shared" ca="1" si="23"/>
        <v/>
      </c>
      <c r="AA55" s="316" t="str">
        <f t="shared" ca="1" si="24"/>
        <v/>
      </c>
      <c r="AC55" s="310" t="e">
        <f t="shared" ca="1" si="25"/>
        <v>#N/A</v>
      </c>
      <c r="AD55" s="323" t="e">
        <f t="shared" ca="1" si="26"/>
        <v>#N/A</v>
      </c>
      <c r="AE55" s="324">
        <f t="shared" ca="1" si="5"/>
        <v>581.0668000770097</v>
      </c>
      <c r="AG55" s="306">
        <f t="shared" ca="1" si="27"/>
        <v>-29.617826515083511</v>
      </c>
      <c r="AH55" s="304">
        <f t="shared" ca="1" si="28"/>
        <v>-20.043458432717983</v>
      </c>
    </row>
    <row r="56" spans="1:34" x14ac:dyDescent="0.2">
      <c r="A56" s="347">
        <f t="shared" ca="1" si="6"/>
        <v>0.01</v>
      </c>
      <c r="B56" s="304">
        <f t="shared" ca="1" si="7"/>
        <v>3.7199999999999891</v>
      </c>
      <c r="D56" s="306">
        <f t="shared" ca="1" si="8"/>
        <v>-4.3524751779164372</v>
      </c>
      <c r="E56" s="307">
        <f t="shared" ca="1" si="9"/>
        <v>-29.296403849734155</v>
      </c>
      <c r="F56" s="304">
        <f t="shared" ca="1" si="10"/>
        <v>29.617956018285547</v>
      </c>
      <c r="G56" s="306">
        <f t="shared" ca="1" si="11"/>
        <v>34.95155118659985</v>
      </c>
      <c r="H56" s="307">
        <f t="shared" ca="1" si="12"/>
        <v>156.38298576296987</v>
      </c>
      <c r="I56" s="304">
        <f t="shared" ca="1" si="13"/>
        <v>160.24122180790667</v>
      </c>
      <c r="J56" s="306">
        <f t="shared" ca="1" si="14"/>
        <v>119.34931931187536</v>
      </c>
      <c r="K56" s="307">
        <f t="shared" ca="1" si="15"/>
        <v>582.63209475483188</v>
      </c>
      <c r="L56" s="304">
        <f t="shared" ca="1" si="0"/>
        <v>594.7305422278323</v>
      </c>
      <c r="M56" s="306">
        <f t="shared" ca="1" si="16"/>
        <v>1.3509103448109627</v>
      </c>
      <c r="N56" s="304">
        <f t="shared" ca="1" si="17"/>
        <v>77.401461258230938</v>
      </c>
      <c r="P56" s="310">
        <f t="shared" ca="1" si="18"/>
        <v>3</v>
      </c>
      <c r="Q56" s="304">
        <f t="shared" ca="1" si="19"/>
        <v>0</v>
      </c>
      <c r="R56" s="306">
        <f t="shared" ca="1" si="20"/>
        <v>0</v>
      </c>
      <c r="S56" s="307">
        <f t="shared" ca="1" si="21"/>
        <v>3.0549999999999997</v>
      </c>
      <c r="T56" s="304">
        <f t="shared" ca="1" si="1"/>
        <v>29.969549999999998</v>
      </c>
      <c r="U56" s="311">
        <f t="shared" ca="1" si="2"/>
        <v>0</v>
      </c>
      <c r="V56" s="306">
        <f t="shared" ca="1" si="3"/>
        <v>1.1556479061775051</v>
      </c>
      <c r="W56" s="304">
        <f t="shared" ca="1" si="4"/>
        <v>60.764076469575151</v>
      </c>
      <c r="Y56" s="314" t="str">
        <f t="shared" ca="1" si="22"/>
        <v/>
      </c>
      <c r="Z56" s="315" t="str">
        <f t="shared" ca="1" si="23"/>
        <v/>
      </c>
      <c r="AA56" s="316" t="str">
        <f t="shared" ca="1" si="24"/>
        <v/>
      </c>
      <c r="AC56" s="310" t="e">
        <f t="shared" ca="1" si="25"/>
        <v>#N/A</v>
      </c>
      <c r="AD56" s="323" t="e">
        <f t="shared" ca="1" si="26"/>
        <v>#N/A</v>
      </c>
      <c r="AE56" s="324">
        <f t="shared" ca="1" si="5"/>
        <v>582.63209475483188</v>
      </c>
      <c r="AG56" s="306">
        <f t="shared" ca="1" si="27"/>
        <v>-29.540654920808969</v>
      </c>
      <c r="AH56" s="304">
        <f t="shared" ca="1" si="28"/>
        <v>-19.966571442521445</v>
      </c>
    </row>
    <row r="57" spans="1:34" x14ac:dyDescent="0.2">
      <c r="A57" s="347">
        <f t="shared" ca="1" si="6"/>
        <v>0.01</v>
      </c>
      <c r="B57" s="304">
        <f t="shared" ca="1" si="7"/>
        <v>3.7299999999999889</v>
      </c>
      <c r="D57" s="306">
        <f t="shared" ca="1" si="8"/>
        <v>-4.3383830463057693</v>
      </c>
      <c r="E57" s="307">
        <f t="shared" ca="1" si="9"/>
        <v>-29.221135446968567</v>
      </c>
      <c r="F57" s="304">
        <f t="shared" ca="1" si="10"/>
        <v>29.541434025222205</v>
      </c>
      <c r="G57" s="306">
        <f t="shared" ca="1" si="11"/>
        <v>34.908167356136794</v>
      </c>
      <c r="H57" s="307">
        <f t="shared" ca="1" si="12"/>
        <v>156.09077440850018</v>
      </c>
      <c r="I57" s="304">
        <f t="shared" ca="1" si="13"/>
        <v>159.94658484509554</v>
      </c>
      <c r="J57" s="306">
        <f t="shared" ca="1" si="14"/>
        <v>119.69861790458904</v>
      </c>
      <c r="K57" s="307">
        <f t="shared" ca="1" si="15"/>
        <v>584.19446355568925</v>
      </c>
      <c r="L57" s="304">
        <f t="shared" ca="1" si="0"/>
        <v>596.33122539188605</v>
      </c>
      <c r="M57" s="306">
        <f t="shared" ca="1" si="16"/>
        <v>1.3507765663348963</v>
      </c>
      <c r="N57" s="304">
        <f t="shared" ca="1" si="17"/>
        <v>77.393796316162636</v>
      </c>
      <c r="P57" s="310">
        <f t="shared" ca="1" si="18"/>
        <v>3</v>
      </c>
      <c r="Q57" s="304">
        <f t="shared" ca="1" si="19"/>
        <v>0</v>
      </c>
      <c r="R57" s="306">
        <f t="shared" ca="1" si="20"/>
        <v>0</v>
      </c>
      <c r="S57" s="307">
        <f t="shared" ca="1" si="21"/>
        <v>3.0549999999999997</v>
      </c>
      <c r="T57" s="304">
        <f t="shared" ca="1" si="1"/>
        <v>29.969549999999998</v>
      </c>
      <c r="U57" s="311">
        <f t="shared" ca="1" si="2"/>
        <v>0</v>
      </c>
      <c r="V57" s="306">
        <f t="shared" ca="1" si="3"/>
        <v>1.1554672117120972</v>
      </c>
      <c r="W57" s="304">
        <f t="shared" ca="1" si="4"/>
        <v>60.531360980463113</v>
      </c>
      <c r="Y57" s="314" t="str">
        <f t="shared" ca="1" si="22"/>
        <v/>
      </c>
      <c r="Z57" s="315" t="str">
        <f t="shared" ca="1" si="23"/>
        <v/>
      </c>
      <c r="AA57" s="316" t="str">
        <f t="shared" ca="1" si="24"/>
        <v/>
      </c>
      <c r="AC57" s="310" t="e">
        <f t="shared" ca="1" si="25"/>
        <v>#N/A</v>
      </c>
      <c r="AD57" s="323" t="e">
        <f t="shared" ca="1" si="26"/>
        <v>#N/A</v>
      </c>
      <c r="AE57" s="324">
        <f t="shared" ca="1" si="5"/>
        <v>584.19446355568925</v>
      </c>
      <c r="AG57" s="306">
        <f t="shared" ca="1" si="27"/>
        <v>-29.46383940675976</v>
      </c>
      <c r="AH57" s="304">
        <f t="shared" ca="1" si="28"/>
        <v>-19.890041397569611</v>
      </c>
    </row>
    <row r="58" spans="1:34" x14ac:dyDescent="0.2">
      <c r="A58" s="347">
        <f t="shared" ca="1" si="6"/>
        <v>0.01</v>
      </c>
      <c r="B58" s="304">
        <f t="shared" ca="1" si="7"/>
        <v>3.7399999999999887</v>
      </c>
      <c r="D58" s="306">
        <f t="shared" ca="1" si="8"/>
        <v>-4.3243546273558868</v>
      </c>
      <c r="E58" s="307">
        <f t="shared" ca="1" si="9"/>
        <v>-29.146215955269817</v>
      </c>
      <c r="F58" s="304">
        <f t="shared" ca="1" si="10"/>
        <v>29.465266797610354</v>
      </c>
      <c r="G58" s="306">
        <f t="shared" ca="1" si="11"/>
        <v>34.864923809863235</v>
      </c>
      <c r="H58" s="307">
        <f t="shared" ca="1" si="12"/>
        <v>155.79931224894747</v>
      </c>
      <c r="I58" s="304">
        <f t="shared" ca="1" si="13"/>
        <v>159.65271250283411</v>
      </c>
      <c r="J58" s="306">
        <f t="shared" ca="1" si="14"/>
        <v>120.04748336041904</v>
      </c>
      <c r="K58" s="307">
        <f t="shared" ca="1" si="15"/>
        <v>585.75391398897648</v>
      </c>
      <c r="L58" s="304">
        <f t="shared" ca="1" si="0"/>
        <v>597.92896402045562</v>
      </c>
      <c r="M58" s="306">
        <f t="shared" ca="1" si="16"/>
        <v>1.3506424613921937</v>
      </c>
      <c r="N58" s="304">
        <f t="shared" ca="1" si="17"/>
        <v>77.386112668933933</v>
      </c>
      <c r="P58" s="310">
        <f t="shared" ca="1" si="18"/>
        <v>3</v>
      </c>
      <c r="Q58" s="304">
        <f t="shared" ca="1" si="19"/>
        <v>0</v>
      </c>
      <c r="R58" s="306">
        <f t="shared" ca="1" si="20"/>
        <v>0</v>
      </c>
      <c r="S58" s="307">
        <f t="shared" ca="1" si="21"/>
        <v>3.0549999999999997</v>
      </c>
      <c r="T58" s="304">
        <f t="shared" ca="1" si="1"/>
        <v>29.969549999999998</v>
      </c>
      <c r="U58" s="311">
        <f t="shared" ca="1" si="2"/>
        <v>0</v>
      </c>
      <c r="V58" s="306">
        <f t="shared" ca="1" si="3"/>
        <v>1.1552868821191058</v>
      </c>
      <c r="W58" s="304">
        <f t="shared" ca="1" si="4"/>
        <v>60.299722671491892</v>
      </c>
      <c r="Y58" s="314" t="str">
        <f t="shared" ca="1" si="22"/>
        <v/>
      </c>
      <c r="Z58" s="315" t="str">
        <f t="shared" ca="1" si="23"/>
        <v/>
      </c>
      <c r="AA58" s="316" t="str">
        <f t="shared" ca="1" si="24"/>
        <v/>
      </c>
      <c r="AC58" s="310" t="e">
        <f t="shared" ca="1" si="25"/>
        <v>#N/A</v>
      </c>
      <c r="AD58" s="323" t="e">
        <f t="shared" ca="1" si="26"/>
        <v>#N/A</v>
      </c>
      <c r="AE58" s="324">
        <f t="shared" ca="1" si="5"/>
        <v>585.75391398897648</v>
      </c>
      <c r="AG58" s="306">
        <f t="shared" ca="1" si="27"/>
        <v>-29.387377786944995</v>
      </c>
      <c r="AH58" s="304">
        <f t="shared" ca="1" si="28"/>
        <v>-19.813866114717879</v>
      </c>
    </row>
    <row r="59" spans="1:34" x14ac:dyDescent="0.2">
      <c r="A59" s="347">
        <f t="shared" ca="1" si="6"/>
        <v>0.01</v>
      </c>
      <c r="B59" s="304">
        <f t="shared" ca="1" si="7"/>
        <v>3.7499999999999885</v>
      </c>
      <c r="D59" s="306">
        <f t="shared" ca="1" si="8"/>
        <v>-4.310389529077459</v>
      </c>
      <c r="E59" s="307">
        <f t="shared" ca="1" si="9"/>
        <v>-29.071643244014517</v>
      </c>
      <c r="F59" s="304">
        <f t="shared" ca="1" si="10"/>
        <v>29.389452169096916</v>
      </c>
      <c r="G59" s="306">
        <f t="shared" ca="1" si="11"/>
        <v>34.821819914572458</v>
      </c>
      <c r="H59" s="307">
        <f t="shared" ca="1" si="12"/>
        <v>155.50859581650732</v>
      </c>
      <c r="I59" s="304">
        <f t="shared" ca="1" si="13"/>
        <v>159.35960126388605</v>
      </c>
      <c r="J59" s="306">
        <f t="shared" ca="1" si="14"/>
        <v>120.39591707904121</v>
      </c>
      <c r="K59" s="307">
        <f t="shared" ca="1" si="15"/>
        <v>587.3104535293038</v>
      </c>
      <c r="L59" s="304">
        <f t="shared" ca="1" si="0"/>
        <v>599.52376572918263</v>
      </c>
      <c r="M59" s="306">
        <f t="shared" ca="1" si="16"/>
        <v>1.3505080292271232</v>
      </c>
      <c r="N59" s="304">
        <f t="shared" ca="1" si="17"/>
        <v>77.378410273244583</v>
      </c>
      <c r="P59" s="310">
        <f t="shared" ca="1" si="18"/>
        <v>3</v>
      </c>
      <c r="Q59" s="304">
        <f t="shared" ca="1" si="19"/>
        <v>0</v>
      </c>
      <c r="R59" s="306">
        <f t="shared" ca="1" si="20"/>
        <v>0</v>
      </c>
      <c r="S59" s="307">
        <f t="shared" ca="1" si="21"/>
        <v>3.0549999999999997</v>
      </c>
      <c r="T59" s="304">
        <f t="shared" ca="1" si="1"/>
        <v>29.969549999999998</v>
      </c>
      <c r="U59" s="311">
        <f t="shared" ca="1" si="2"/>
        <v>0</v>
      </c>
      <c r="V59" s="306">
        <f t="shared" ca="1" si="3"/>
        <v>1.1551069163747849</v>
      </c>
      <c r="W59" s="304">
        <f t="shared" ca="1" si="4"/>
        <v>60.069154975541757</v>
      </c>
      <c r="Y59" s="314" t="str">
        <f t="shared" ca="1" si="22"/>
        <v/>
      </c>
      <c r="Z59" s="315" t="str">
        <f t="shared" ca="1" si="23"/>
        <v/>
      </c>
      <c r="AA59" s="316" t="str">
        <f t="shared" ca="1" si="24"/>
        <v/>
      </c>
      <c r="AC59" s="310" t="e">
        <f t="shared" ca="1" si="25"/>
        <v>#N/A</v>
      </c>
      <c r="AD59" s="323" t="e">
        <f t="shared" ca="1" si="26"/>
        <v>#N/A</v>
      </c>
      <c r="AE59" s="324">
        <f t="shared" ca="1" si="5"/>
        <v>587.3104535293038</v>
      </c>
      <c r="AG59" s="306">
        <f t="shared" ca="1" si="27"/>
        <v>-29.31126789219612</v>
      </c>
      <c r="AH59" s="304">
        <f t="shared" ca="1" si="28"/>
        <v>-19.738043427656923</v>
      </c>
    </row>
    <row r="60" spans="1:34" x14ac:dyDescent="0.2">
      <c r="A60" s="347">
        <f t="shared" ca="1" si="6"/>
        <v>0.01</v>
      </c>
      <c r="B60" s="304">
        <f t="shared" ca="1" si="7"/>
        <v>3.7599999999999882</v>
      </c>
      <c r="D60" s="306">
        <f t="shared" ca="1" si="8"/>
        <v>-4.2964873624960962</v>
      </c>
      <c r="E60" s="307">
        <f t="shared" ca="1" si="9"/>
        <v>-28.997415198983596</v>
      </c>
      <c r="F60" s="304">
        <f t="shared" ca="1" si="10"/>
        <v>29.313987990008002</v>
      </c>
      <c r="G60" s="306">
        <f t="shared" ca="1" si="11"/>
        <v>34.778855040947498</v>
      </c>
      <c r="H60" s="307">
        <f t="shared" ca="1" si="12"/>
        <v>155.21862166451749</v>
      </c>
      <c r="I60" s="304">
        <f t="shared" ca="1" si="13"/>
        <v>159.06724763254016</v>
      </c>
      <c r="J60" s="306">
        <f t="shared" ca="1" si="14"/>
        <v>120.74392045381882</v>
      </c>
      <c r="K60" s="307">
        <f t="shared" ca="1" si="15"/>
        <v>588.86408961670895</v>
      </c>
      <c r="L60" s="304">
        <f t="shared" ca="1" si="0"/>
        <v>601.11563809858876</v>
      </c>
      <c r="M60" s="306">
        <f t="shared" ca="1" si="16"/>
        <v>1.3503732690810757</v>
      </c>
      <c r="N60" s="304">
        <f t="shared" ca="1" si="17"/>
        <v>77.370689085629493</v>
      </c>
      <c r="P60" s="310">
        <f t="shared" ca="1" si="18"/>
        <v>3</v>
      </c>
      <c r="Q60" s="304">
        <f t="shared" ca="1" si="19"/>
        <v>0</v>
      </c>
      <c r="R60" s="306">
        <f t="shared" ca="1" si="20"/>
        <v>0</v>
      </c>
      <c r="S60" s="307">
        <f t="shared" ca="1" si="21"/>
        <v>3.0549999999999997</v>
      </c>
      <c r="T60" s="304">
        <f t="shared" ca="1" si="1"/>
        <v>29.969549999999998</v>
      </c>
      <c r="U60" s="311">
        <f t="shared" ca="1" si="2"/>
        <v>0</v>
      </c>
      <c r="V60" s="306">
        <f t="shared" ca="1" si="3"/>
        <v>1.154927313460264</v>
      </c>
      <c r="W60" s="304">
        <f t="shared" ca="1" si="4"/>
        <v>59.839651375977127</v>
      </c>
      <c r="Y60" s="314" t="str">
        <f t="shared" ca="1" si="22"/>
        <v/>
      </c>
      <c r="Z60" s="315" t="str">
        <f t="shared" ca="1" si="23"/>
        <v/>
      </c>
      <c r="AA60" s="316" t="str">
        <f t="shared" ca="1" si="24"/>
        <v/>
      </c>
      <c r="AC60" s="310" t="e">
        <f t="shared" ca="1" si="25"/>
        <v>#N/A</v>
      </c>
      <c r="AD60" s="323" t="e">
        <f t="shared" ca="1" si="26"/>
        <v>#N/A</v>
      </c>
      <c r="AE60" s="324">
        <f t="shared" ca="1" si="5"/>
        <v>588.86408961670895</v>
      </c>
      <c r="AG60" s="306">
        <f t="shared" ca="1" si="27"/>
        <v>-29.235507570010917</v>
      </c>
      <c r="AH60" s="304">
        <f t="shared" ca="1" si="28"/>
        <v>-19.662571186756715</v>
      </c>
    </row>
    <row r="61" spans="1:34" x14ac:dyDescent="0.2">
      <c r="A61" s="347">
        <f t="shared" ca="1" si="6"/>
        <v>0.01</v>
      </c>
      <c r="B61" s="304">
        <f t="shared" ca="1" si="7"/>
        <v>3.769999999999988</v>
      </c>
      <c r="D61" s="306">
        <f t="shared" ca="1" si="8"/>
        <v>-4.2826477416244551</v>
      </c>
      <c r="E61" s="307">
        <f t="shared" ca="1" si="9"/>
        <v>-28.923529722210667</v>
      </c>
      <c r="F61" s="304">
        <f t="shared" ca="1" si="10"/>
        <v>29.238872127194732</v>
      </c>
      <c r="G61" s="306">
        <f t="shared" ca="1" si="11"/>
        <v>34.736028563531256</v>
      </c>
      <c r="H61" s="307">
        <f t="shared" ca="1" si="12"/>
        <v>154.92938636729536</v>
      </c>
      <c r="I61" s="304">
        <f t="shared" ca="1" si="13"/>
        <v>158.77564813444519</v>
      </c>
      <c r="J61" s="306">
        <f t="shared" ca="1" si="14"/>
        <v>121.09149487184121</v>
      </c>
      <c r="K61" s="307">
        <f t="shared" ca="1" si="15"/>
        <v>590.41482965686805</v>
      </c>
      <c r="L61" s="304">
        <f t="shared" ca="1" si="0"/>
        <v>602.70458867429056</v>
      </c>
      <c r="M61" s="306">
        <f t="shared" ca="1" si="16"/>
        <v>1.3502381801925525</v>
      </c>
      <c r="N61" s="304">
        <f t="shared" ca="1" si="17"/>
        <v>77.362949062458</v>
      </c>
      <c r="P61" s="310">
        <f t="shared" ca="1" si="18"/>
        <v>3</v>
      </c>
      <c r="Q61" s="304">
        <f t="shared" ca="1" si="19"/>
        <v>0</v>
      </c>
      <c r="R61" s="306">
        <f t="shared" ca="1" si="20"/>
        <v>0</v>
      </c>
      <c r="S61" s="307">
        <f t="shared" ca="1" si="21"/>
        <v>3.0549999999999997</v>
      </c>
      <c r="T61" s="304">
        <f t="shared" ca="1" si="1"/>
        <v>29.969549999999998</v>
      </c>
      <c r="U61" s="311">
        <f t="shared" ca="1" si="2"/>
        <v>0</v>
      </c>
      <c r="V61" s="306">
        <f t="shared" ca="1" si="3"/>
        <v>1.1547480723615207</v>
      </c>
      <c r="W61" s="304">
        <f t="shared" ca="1" si="4"/>
        <v>59.611205406180602</v>
      </c>
      <c r="Y61" s="314" t="str">
        <f t="shared" ca="1" si="22"/>
        <v/>
      </c>
      <c r="Z61" s="315" t="str">
        <f t="shared" ca="1" si="23"/>
        <v/>
      </c>
      <c r="AA61" s="316" t="str">
        <f t="shared" ca="1" si="24"/>
        <v/>
      </c>
      <c r="AC61" s="310" t="e">
        <f t="shared" ca="1" si="25"/>
        <v>#N/A</v>
      </c>
      <c r="AD61" s="323" t="e">
        <f t="shared" ca="1" si="26"/>
        <v>#N/A</v>
      </c>
      <c r="AE61" s="324">
        <f t="shared" ca="1" si="5"/>
        <v>590.41482965686805</v>
      </c>
      <c r="AG61" s="306">
        <f t="shared" ca="1" si="27"/>
        <v>-29.160094684399176</v>
      </c>
      <c r="AH61" s="304">
        <f t="shared" ca="1" si="28"/>
        <v>-19.587447258912317</v>
      </c>
    </row>
    <row r="62" spans="1:34" x14ac:dyDescent="0.2">
      <c r="A62" s="347">
        <f t="shared" ca="1" si="6"/>
        <v>0.01</v>
      </c>
      <c r="B62" s="304">
        <f t="shared" ca="1" si="7"/>
        <v>3.7799999999999878</v>
      </c>
      <c r="D62" s="306">
        <f t="shared" ca="1" si="8"/>
        <v>-4.2688702834346683</v>
      </c>
      <c r="E62" s="307">
        <f t="shared" ca="1" si="9"/>
        <v>-28.849984731832002</v>
      </c>
      <c r="F62" s="304">
        <f t="shared" ca="1" si="10"/>
        <v>29.164102463880681</v>
      </c>
      <c r="G62" s="306">
        <f t="shared" ca="1" si="11"/>
        <v>34.693339860696909</v>
      </c>
      <c r="H62" s="307">
        <f t="shared" ca="1" si="12"/>
        <v>154.64088651997704</v>
      </c>
      <c r="I62" s="304">
        <f t="shared" ca="1" si="13"/>
        <v>158.48479931644624</v>
      </c>
      <c r="J62" s="306">
        <f t="shared" ca="1" si="14"/>
        <v>121.43864171396234</v>
      </c>
      <c r="K62" s="307">
        <f t="shared" ca="1" si="15"/>
        <v>591.96268102130443</v>
      </c>
      <c r="L62" s="304">
        <f t="shared" ca="1" si="0"/>
        <v>604.29062496721122</v>
      </c>
      <c r="M62" s="306">
        <f t="shared" ca="1" si="16"/>
        <v>1.3501027617971528</v>
      </c>
      <c r="N62" s="304">
        <f t="shared" ca="1" si="17"/>
        <v>77.355190159933173</v>
      </c>
      <c r="P62" s="310">
        <f t="shared" ca="1" si="18"/>
        <v>3</v>
      </c>
      <c r="Q62" s="304">
        <f t="shared" ca="1" si="19"/>
        <v>0</v>
      </c>
      <c r="R62" s="306">
        <f t="shared" ca="1" si="20"/>
        <v>0</v>
      </c>
      <c r="S62" s="307">
        <f t="shared" ca="1" si="21"/>
        <v>3.0549999999999997</v>
      </c>
      <c r="T62" s="304">
        <f t="shared" ca="1" si="1"/>
        <v>29.969549999999998</v>
      </c>
      <c r="U62" s="311">
        <f t="shared" ca="1" si="2"/>
        <v>0</v>
      </c>
      <c r="V62" s="306">
        <f t="shared" ca="1" si="3"/>
        <v>1.1545691920693466</v>
      </c>
      <c r="W62" s="304">
        <f t="shared" ca="1" si="4"/>
        <v>59.383810649091771</v>
      </c>
      <c r="Y62" s="314" t="str">
        <f t="shared" ca="1" si="22"/>
        <v/>
      </c>
      <c r="Z62" s="315" t="str">
        <f t="shared" ca="1" si="23"/>
        <v/>
      </c>
      <c r="AA62" s="316" t="str">
        <f t="shared" ca="1" si="24"/>
        <v/>
      </c>
      <c r="AC62" s="310" t="e">
        <f t="shared" ca="1" si="25"/>
        <v>#N/A</v>
      </c>
      <c r="AD62" s="323" t="e">
        <f t="shared" ca="1" si="26"/>
        <v>#N/A</v>
      </c>
      <c r="AE62" s="324">
        <f t="shared" ca="1" si="5"/>
        <v>591.96268102130443</v>
      </c>
      <c r="AG62" s="306">
        <f t="shared" ca="1" si="27"/>
        <v>-29.08502711573016</v>
      </c>
      <c r="AH62" s="304">
        <f t="shared" ca="1" si="28"/>
        <v>-19.51266952739136</v>
      </c>
    </row>
    <row r="63" spans="1:34" x14ac:dyDescent="0.2">
      <c r="A63" s="347">
        <f t="shared" ca="1" si="6"/>
        <v>0.01</v>
      </c>
      <c r="B63" s="304">
        <f t="shared" ca="1" si="7"/>
        <v>3.7899999999999876</v>
      </c>
      <c r="D63" s="306">
        <f t="shared" ca="1" si="8"/>
        <v>-4.2551546078310629</v>
      </c>
      <c r="E63" s="307">
        <f t="shared" ca="1" si="9"/>
        <v>-28.776778161938047</v>
      </c>
      <c r="F63" s="304">
        <f t="shared" ca="1" si="10"/>
        <v>29.089676899510941</v>
      </c>
      <c r="G63" s="306">
        <f t="shared" ca="1" si="11"/>
        <v>34.650788314618602</v>
      </c>
      <c r="H63" s="307">
        <f t="shared" ca="1" si="12"/>
        <v>154.35311873835767</v>
      </c>
      <c r="I63" s="304">
        <f t="shared" ca="1" si="13"/>
        <v>158.19469774642275</v>
      </c>
      <c r="J63" s="306">
        <f t="shared" ca="1" si="14"/>
        <v>121.78536235483892</v>
      </c>
      <c r="K63" s="307">
        <f t="shared" ca="1" si="15"/>
        <v>593.50765104759614</v>
      </c>
      <c r="L63" s="304">
        <f t="shared" ca="1" si="0"/>
        <v>605.87375445379257</v>
      </c>
      <c r="M63" s="306">
        <f t="shared" ca="1" si="16"/>
        <v>1.349967013127563</v>
      </c>
      <c r="N63" s="304">
        <f t="shared" ca="1" si="17"/>
        <v>77.34741233409116</v>
      </c>
      <c r="P63" s="310">
        <f t="shared" ca="1" si="18"/>
        <v>3</v>
      </c>
      <c r="Q63" s="304">
        <f t="shared" ca="1" si="19"/>
        <v>0</v>
      </c>
      <c r="R63" s="306">
        <f t="shared" ca="1" si="20"/>
        <v>0</v>
      </c>
      <c r="S63" s="307">
        <f t="shared" ca="1" si="21"/>
        <v>3.0549999999999997</v>
      </c>
      <c r="T63" s="304">
        <f t="shared" ca="1" si="1"/>
        <v>29.969549999999998</v>
      </c>
      <c r="U63" s="311">
        <f t="shared" ca="1" si="2"/>
        <v>0</v>
      </c>
      <c r="V63" s="306">
        <f t="shared" ca="1" si="3"/>
        <v>1.15439067157932</v>
      </c>
      <c r="W63" s="304">
        <f t="shared" ca="1" si="4"/>
        <v>59.157460736751254</v>
      </c>
      <c r="Y63" s="314" t="str">
        <f t="shared" ca="1" si="22"/>
        <v/>
      </c>
      <c r="Z63" s="315" t="str">
        <f t="shared" ca="1" si="23"/>
        <v/>
      </c>
      <c r="AA63" s="316" t="str">
        <f t="shared" ca="1" si="24"/>
        <v/>
      </c>
      <c r="AC63" s="310" t="e">
        <f t="shared" ca="1" si="25"/>
        <v>#N/A</v>
      </c>
      <c r="AD63" s="323" t="e">
        <f t="shared" ca="1" si="26"/>
        <v>#N/A</v>
      </c>
      <c r="AE63" s="324">
        <f t="shared" ca="1" si="5"/>
        <v>593.50765104759614</v>
      </c>
      <c r="AG63" s="306">
        <f t="shared" ca="1" si="27"/>
        <v>-29.010302760581517</v>
      </c>
      <c r="AH63" s="304">
        <f t="shared" ca="1" si="28"/>
        <v>-19.438235891683068</v>
      </c>
    </row>
    <row r="64" spans="1:34" x14ac:dyDescent="0.2">
      <c r="A64" s="347">
        <f t="shared" ca="1" si="6"/>
        <v>0.01</v>
      </c>
      <c r="B64" s="304">
        <f t="shared" ca="1" si="7"/>
        <v>3.7999999999999874</v>
      </c>
      <c r="D64" s="306">
        <f t="shared" ca="1" si="8"/>
        <v>-4.2415003376231626</v>
      </c>
      <c r="E64" s="307">
        <f t="shared" ca="1" si="9"/>
        <v>-28.703907962426634</v>
      </c>
      <c r="F64" s="304">
        <f t="shared" ca="1" si="10"/>
        <v>29.015593349602838</v>
      </c>
      <c r="G64" s="306">
        <f t="shared" ca="1" si="11"/>
        <v>34.608373311242367</v>
      </c>
      <c r="H64" s="307">
        <f t="shared" ca="1" si="12"/>
        <v>154.0660796587334</v>
      </c>
      <c r="I64" s="304">
        <f t="shared" ca="1" si="13"/>
        <v>157.90534001312778</v>
      </c>
      <c r="J64" s="306">
        <f t="shared" ca="1" si="14"/>
        <v>122.13165816296822</v>
      </c>
      <c r="K64" s="307">
        <f t="shared" ca="1" si="15"/>
        <v>595.04974703958158</v>
      </c>
      <c r="L64" s="304">
        <f t="shared" ca="1" si="0"/>
        <v>607.4539845762032</v>
      </c>
      <c r="M64" s="306">
        <f t="shared" ca="1" si="16"/>
        <v>1.3498309334135434</v>
      </c>
      <c r="N64" s="304">
        <f t="shared" ca="1" si="17"/>
        <v>77.339615540800494</v>
      </c>
      <c r="P64" s="310">
        <f t="shared" ca="1" si="18"/>
        <v>3</v>
      </c>
      <c r="Q64" s="304">
        <f t="shared" ca="1" si="19"/>
        <v>0</v>
      </c>
      <c r="R64" s="306">
        <f t="shared" ca="1" si="20"/>
        <v>0</v>
      </c>
      <c r="S64" s="307">
        <f t="shared" ca="1" si="21"/>
        <v>3.0549999999999997</v>
      </c>
      <c r="T64" s="304">
        <f t="shared" ca="1" si="1"/>
        <v>29.969549999999998</v>
      </c>
      <c r="U64" s="311">
        <f t="shared" ca="1" si="2"/>
        <v>0</v>
      </c>
      <c r="V64" s="306">
        <f t="shared" ca="1" si="3"/>
        <v>1.1542125098917746</v>
      </c>
      <c r="W64" s="304">
        <f t="shared" ca="1" si="4"/>
        <v>58.932149349849418</v>
      </c>
      <c r="Y64" s="314" t="str">
        <f t="shared" ca="1" si="22"/>
        <v/>
      </c>
      <c r="Z64" s="315" t="str">
        <f t="shared" ca="1" si="23"/>
        <v/>
      </c>
      <c r="AA64" s="316" t="str">
        <f t="shared" ca="1" si="24"/>
        <v/>
      </c>
      <c r="AC64" s="310" t="e">
        <f t="shared" ca="1" si="25"/>
        <v>#N/A</v>
      </c>
      <c r="AD64" s="323" t="e">
        <f t="shared" ca="1" si="26"/>
        <v>#N/A</v>
      </c>
      <c r="AE64" s="324">
        <f t="shared" ca="1" si="5"/>
        <v>595.04974703958158</v>
      </c>
      <c r="AG64" s="306">
        <f t="shared" ca="1" si="27"/>
        <v>-28.93591953159001</v>
      </c>
      <c r="AH64" s="304">
        <f t="shared" ca="1" si="28"/>
        <v>-19.364144267349022</v>
      </c>
    </row>
    <row r="65" spans="1:34" x14ac:dyDescent="0.2">
      <c r="A65" s="347">
        <f t="shared" ca="1" si="6"/>
        <v>0.01</v>
      </c>
      <c r="B65" s="304">
        <f t="shared" ca="1" si="7"/>
        <v>3.8099999999999872</v>
      </c>
      <c r="D65" s="306">
        <f t="shared" ca="1" si="8"/>
        <v>-4.2279070984989851</v>
      </c>
      <c r="E65" s="307">
        <f t="shared" ca="1" si="9"/>
        <v>-28.63137209885771</v>
      </c>
      <c r="F65" s="304">
        <f t="shared" ca="1" si="10"/>
        <v>28.941849745598255</v>
      </c>
      <c r="G65" s="306">
        <f t="shared" ca="1" si="11"/>
        <v>34.566094240257378</v>
      </c>
      <c r="H65" s="307">
        <f t="shared" ca="1" si="12"/>
        <v>153.77976593774483</v>
      </c>
      <c r="I65" s="304">
        <f t="shared" ca="1" si="13"/>
        <v>157.61672272602911</v>
      </c>
      <c r="J65" s="306">
        <f t="shared" ca="1" si="14"/>
        <v>122.47753050072572</v>
      </c>
      <c r="K65" s="307">
        <f t="shared" ca="1" si="15"/>
        <v>596.58897626756402</v>
      </c>
      <c r="L65" s="304">
        <f t="shared" ca="1" si="0"/>
        <v>609.03132274254688</v>
      </c>
      <c r="M65" s="306">
        <f t="shared" ca="1" si="16"/>
        <v>1.3496945218819176</v>
      </c>
      <c r="N65" s="304">
        <f t="shared" ca="1" si="17"/>
        <v>77.331799735761422</v>
      </c>
      <c r="P65" s="310">
        <f t="shared" ca="1" si="18"/>
        <v>3</v>
      </c>
      <c r="Q65" s="304">
        <f t="shared" ca="1" si="19"/>
        <v>0</v>
      </c>
      <c r="R65" s="306">
        <f t="shared" ca="1" si="20"/>
        <v>0</v>
      </c>
      <c r="S65" s="307">
        <f t="shared" ca="1" si="21"/>
        <v>3.0549999999999997</v>
      </c>
      <c r="T65" s="304">
        <f t="shared" ca="1" si="1"/>
        <v>29.969549999999998</v>
      </c>
      <c r="U65" s="311">
        <f t="shared" ca="1" si="2"/>
        <v>0</v>
      </c>
      <c r="V65" s="306">
        <f t="shared" ca="1" si="3"/>
        <v>1.1540347060117715</v>
      </c>
      <c r="W65" s="304">
        <f t="shared" ca="1" si="4"/>
        <v>58.707870217280231</v>
      </c>
      <c r="Y65" s="314" t="str">
        <f t="shared" ca="1" si="22"/>
        <v/>
      </c>
      <c r="Z65" s="315" t="str">
        <f t="shared" ca="1" si="23"/>
        <v/>
      </c>
      <c r="AA65" s="316" t="str">
        <f t="shared" ca="1" si="24"/>
        <v/>
      </c>
      <c r="AC65" s="310" t="e">
        <f t="shared" ca="1" si="25"/>
        <v>#N/A</v>
      </c>
      <c r="AD65" s="323" t="e">
        <f t="shared" ca="1" si="26"/>
        <v>#N/A</v>
      </c>
      <c r="AE65" s="324">
        <f t="shared" ca="1" si="5"/>
        <v>596.58897626756402</v>
      </c>
      <c r="AG65" s="306">
        <f t="shared" ca="1" si="27"/>
        <v>-28.861875357303688</v>
      </c>
      <c r="AH65" s="304">
        <f t="shared" ca="1" si="28"/>
        <v>-19.290392585875423</v>
      </c>
    </row>
    <row r="66" spans="1:34" x14ac:dyDescent="0.2">
      <c r="A66" s="347">
        <f t="shared" ca="1" si="6"/>
        <v>0.01</v>
      </c>
      <c r="B66" s="304">
        <f t="shared" ca="1" si="7"/>
        <v>3.819999999999987</v>
      </c>
      <c r="D66" s="306">
        <f t="shared" ca="1" si="8"/>
        <v>-4.214374518998639</v>
      </c>
      <c r="E66" s="307">
        <f t="shared" ca="1" si="9"/>
        <v>-28.559168552309686</v>
      </c>
      <c r="F66" s="304">
        <f t="shared" ca="1" si="10"/>
        <v>28.868444034717552</v>
      </c>
      <c r="G66" s="306">
        <f t="shared" ca="1" si="11"/>
        <v>34.523950495067389</v>
      </c>
      <c r="H66" s="307">
        <f t="shared" ca="1" si="12"/>
        <v>153.49417425222174</v>
      </c>
      <c r="I66" s="304">
        <f t="shared" ca="1" si="13"/>
        <v>157.32884251515128</v>
      </c>
      <c r="J66" s="306">
        <f t="shared" ca="1" si="14"/>
        <v>122.82298072440234</v>
      </c>
      <c r="K66" s="307">
        <f t="shared" ca="1" si="15"/>
        <v>598.1253459685139</v>
      </c>
      <c r="L66" s="304">
        <f t="shared" ca="1" si="0"/>
        <v>610.60577632706793</v>
      </c>
      <c r="M66" s="306">
        <f t="shared" ca="1" si="16"/>
        <v>1.3495577777565588</v>
      </c>
      <c r="N66" s="304">
        <f t="shared" ca="1" si="17"/>
        <v>77.323964874505151</v>
      </c>
      <c r="P66" s="310">
        <f t="shared" ca="1" si="18"/>
        <v>3</v>
      </c>
      <c r="Q66" s="304">
        <f t="shared" ca="1" si="19"/>
        <v>0</v>
      </c>
      <c r="R66" s="306">
        <f t="shared" ca="1" si="20"/>
        <v>0</v>
      </c>
      <c r="S66" s="307">
        <f t="shared" ca="1" si="21"/>
        <v>3.0549999999999997</v>
      </c>
      <c r="T66" s="304">
        <f t="shared" ca="1" si="1"/>
        <v>29.969549999999998</v>
      </c>
      <c r="U66" s="311">
        <f t="shared" ca="1" si="2"/>
        <v>0</v>
      </c>
      <c r="V66" s="306">
        <f t="shared" ca="1" si="3"/>
        <v>1.153857258949069</v>
      </c>
      <c r="W66" s="304">
        <f t="shared" ca="1" si="4"/>
        <v>58.484617115699464</v>
      </c>
      <c r="Y66" s="314" t="str">
        <f t="shared" ca="1" si="22"/>
        <v/>
      </c>
      <c r="Z66" s="315" t="str">
        <f t="shared" ca="1" si="23"/>
        <v/>
      </c>
      <c r="AA66" s="316" t="str">
        <f t="shared" ca="1" si="24"/>
        <v/>
      </c>
      <c r="AC66" s="310" t="e">
        <f t="shared" ca="1" si="25"/>
        <v>#N/A</v>
      </c>
      <c r="AD66" s="323" t="e">
        <f t="shared" ca="1" si="26"/>
        <v>#N/A</v>
      </c>
      <c r="AE66" s="324">
        <f t="shared" ca="1" si="5"/>
        <v>598.1253459685139</v>
      </c>
      <c r="AG66" s="306">
        <f t="shared" ca="1" si="27"/>
        <v>-28.788168182035818</v>
      </c>
      <c r="AH66" s="304">
        <f t="shared" ca="1" si="28"/>
        <v>-19.216978794527083</v>
      </c>
    </row>
    <row r="67" spans="1:34" x14ac:dyDescent="0.2">
      <c r="A67" s="347">
        <f t="shared" ca="1" si="6"/>
        <v>0.01</v>
      </c>
      <c r="B67" s="304">
        <f t="shared" ca="1" si="7"/>
        <v>3.8299999999999867</v>
      </c>
      <c r="D67" s="306">
        <f t="shared" ca="1" si="8"/>
        <v>-4.2009022304881816</v>
      </c>
      <c r="E67" s="307">
        <f t="shared" ca="1" si="9"/>
        <v>-28.487295319237226</v>
      </c>
      <c r="F67" s="304">
        <f t="shared" ca="1" si="10"/>
        <v>28.795374179814988</v>
      </c>
      <c r="G67" s="306">
        <f t="shared" ca="1" si="11"/>
        <v>34.481941472762507</v>
      </c>
      <c r="H67" s="307">
        <f t="shared" ca="1" si="12"/>
        <v>153.20930129902936</v>
      </c>
      <c r="I67" s="304">
        <f t="shared" ca="1" si="13"/>
        <v>157.0416960309197</v>
      </c>
      <c r="J67" s="306">
        <f t="shared" ca="1" si="14"/>
        <v>123.1680101842415</v>
      </c>
      <c r="K67" s="307">
        <f t="shared" ca="1" si="15"/>
        <v>599.65886334627021</v>
      </c>
      <c r="L67" s="304">
        <f t="shared" ca="1" si="0"/>
        <v>612.17735267035664</v>
      </c>
      <c r="M67" s="306">
        <f t="shared" ca="1" si="16"/>
        <v>1.3494207002583791</v>
      </c>
      <c r="N67" s="304">
        <f t="shared" ca="1" si="17"/>
        <v>77.316110912393242</v>
      </c>
      <c r="P67" s="310">
        <f t="shared" ca="1" si="18"/>
        <v>3</v>
      </c>
      <c r="Q67" s="304">
        <f t="shared" ca="1" si="19"/>
        <v>0</v>
      </c>
      <c r="R67" s="306">
        <f t="shared" ca="1" si="20"/>
        <v>0</v>
      </c>
      <c r="S67" s="307">
        <f t="shared" ca="1" si="21"/>
        <v>3.0549999999999997</v>
      </c>
      <c r="T67" s="304">
        <f t="shared" ca="1" si="1"/>
        <v>29.969549999999998</v>
      </c>
      <c r="U67" s="311">
        <f t="shared" ca="1" si="2"/>
        <v>0</v>
      </c>
      <c r="V67" s="306">
        <f t="shared" ca="1" si="3"/>
        <v>1.1536801677180926</v>
      </c>
      <c r="W67" s="304">
        <f t="shared" ca="1" si="4"/>
        <v>58.262383869088019</v>
      </c>
      <c r="Y67" s="314" t="str">
        <f t="shared" ca="1" si="22"/>
        <v/>
      </c>
      <c r="Z67" s="315" t="str">
        <f t="shared" ca="1" si="23"/>
        <v/>
      </c>
      <c r="AA67" s="316" t="str">
        <f t="shared" ca="1" si="24"/>
        <v/>
      </c>
      <c r="AC67" s="310" t="e">
        <f t="shared" ca="1" si="25"/>
        <v>#N/A</v>
      </c>
      <c r="AD67" s="323" t="e">
        <f t="shared" ca="1" si="26"/>
        <v>#N/A</v>
      </c>
      <c r="AE67" s="324">
        <f t="shared" ca="1" si="5"/>
        <v>599.65886334627021</v>
      </c>
      <c r="AG67" s="306">
        <f t="shared" ca="1" si="27"/>
        <v>-28.714795965720178</v>
      </c>
      <c r="AH67" s="304">
        <f t="shared" ca="1" si="28"/>
        <v>-19.143900856202773</v>
      </c>
    </row>
    <row r="68" spans="1:34" x14ac:dyDescent="0.2">
      <c r="A68" s="347">
        <f t="shared" ca="1" si="6"/>
        <v>0.01</v>
      </c>
      <c r="B68" s="304">
        <f t="shared" ca="1" si="7"/>
        <v>3.8399999999999865</v>
      </c>
      <c r="D68" s="306">
        <f t="shared" ca="1" si="8"/>
        <v>-4.1874898671337659</v>
      </c>
      <c r="E68" s="307">
        <f t="shared" ca="1" si="9"/>
        <v>-28.415750411330635</v>
      </c>
      <c r="F68" s="304">
        <f t="shared" ca="1" si="10"/>
        <v>28.722638159235743</v>
      </c>
      <c r="G68" s="306">
        <f t="shared" ca="1" si="11"/>
        <v>34.440066574091169</v>
      </c>
      <c r="H68" s="307">
        <f t="shared" ca="1" si="12"/>
        <v>152.92514379491607</v>
      </c>
      <c r="I68" s="304">
        <f t="shared" ca="1" si="13"/>
        <v>156.75527994400568</v>
      </c>
      <c r="J68" s="306">
        <f t="shared" ca="1" si="14"/>
        <v>123.51262022447577</v>
      </c>
      <c r="K68" s="307">
        <f t="shared" ca="1" si="15"/>
        <v>601.18953557173995</v>
      </c>
      <c r="L68" s="304">
        <f t="shared" ref="L68:L131" ca="1" si="29">SQRT(pos_x^2+pos_z^2)</f>
        <v>613.74605907955129</v>
      </c>
      <c r="M68" s="306">
        <f t="shared" ca="1" si="16"/>
        <v>1.3492832886053159</v>
      </c>
      <c r="N68" s="304">
        <f t="shared" ca="1" si="17"/>
        <v>77.308237804616795</v>
      </c>
      <c r="P68" s="310">
        <f t="shared" ca="1" si="18"/>
        <v>3</v>
      </c>
      <c r="Q68" s="304">
        <f t="shared" ca="1" si="19"/>
        <v>0</v>
      </c>
      <c r="R68" s="306">
        <f t="shared" ca="1" si="20"/>
        <v>0</v>
      </c>
      <c r="S68" s="307">
        <f t="shared" ca="1" si="21"/>
        <v>3.0549999999999997</v>
      </c>
      <c r="T68" s="304">
        <f t="shared" ref="T68:T131" ca="1" si="30">m*g</f>
        <v>29.969549999999998</v>
      </c>
      <c r="U68" s="311">
        <f t="shared" ref="U68:U131" ca="1" si="31">IF(pos_xz&lt;L_rampe,Poids*COS(Beta),0)</f>
        <v>0</v>
      </c>
      <c r="V68" s="306">
        <f t="shared" ref="V68:V131" ca="1" si="32">Rho_moyen*(20000-Alt_rampe-pos_z)/(20000+Alt_rampe+pos_z)</f>
        <v>1.1535034313379089</v>
      </c>
      <c r="W68" s="304">
        <f t="shared" ref="W68:W131" ca="1" si="33">1/2*Rho*Sref*Cx*vit_xz^2</f>
        <v>58.041164348319832</v>
      </c>
      <c r="Y68" s="314" t="str">
        <f t="shared" ca="1" si="22"/>
        <v/>
      </c>
      <c r="Z68" s="315" t="str">
        <f t="shared" ca="1" si="23"/>
        <v/>
      </c>
      <c r="AA68" s="316" t="str">
        <f t="shared" ca="1" si="24"/>
        <v/>
      </c>
      <c r="AC68" s="310" t="e">
        <f t="shared" ca="1" si="25"/>
        <v>#N/A</v>
      </c>
      <c r="AD68" s="323" t="e">
        <f t="shared" ca="1" si="26"/>
        <v>#N/A</v>
      </c>
      <c r="AE68" s="324">
        <f t="shared" ref="AE68:AE131" ca="1" si="34">IF(t&lt;T_para, pos_z, NA())</f>
        <v>601.18953557173995</v>
      </c>
      <c r="AG68" s="306">
        <f t="shared" ca="1" si="27"/>
        <v>-28.641756683768051</v>
      </c>
      <c r="AH68" s="304">
        <f t="shared" ca="1" si="28"/>
        <v>-19.071156749292317</v>
      </c>
    </row>
    <row r="69" spans="1:34" x14ac:dyDescent="0.2">
      <c r="A69" s="347">
        <f t="shared" ref="A69:A132" ca="1" si="35">IF(B68+0.01&lt;=T_ini+ROUNDUP(Temps_fin_propu,0), 0.01, IF(K68&gt;0, 0.1, 0.0001))</f>
        <v>0.01</v>
      </c>
      <c r="B69" s="304">
        <f t="shared" ref="B69:B132" ca="1" si="36">B68+pas</f>
        <v>3.8499999999999863</v>
      </c>
      <c r="D69" s="306">
        <f t="shared" ref="D69:D132" ca="1" si="37">IF(AND(L68&lt;L_rampe,Poussee&lt;Poids*SIN(M68)),0,(-W68+Poussee)/m*COS(M68)-U68/m*SIN(M68))</f>
        <v>-4.1741370658760859</v>
      </c>
      <c r="E69" s="307">
        <f t="shared" ref="E69:E132" ca="1" si="38">IF(AND(L68&lt;L_rampe,Poussee&lt;Poids*SIN(M68)),0,(-W68+Poussee)/m*SIN(M68)+U68/m*COS(M68)-Poids/m)</f>
        <v>-28.344531855376772</v>
      </c>
      <c r="F69" s="304">
        <f t="shared" ref="F69:F132" ca="1" si="39">SQRT(acc_x^2+acc_z^2)</f>
        <v>28.650233966674502</v>
      </c>
      <c r="G69" s="306">
        <f t="shared" ref="G69:G132" ca="1" si="40">G68+acc_x*pas</f>
        <v>34.398325203432407</v>
      </c>
      <c r="H69" s="307">
        <f t="shared" ref="H69:H132" ca="1" si="41">H68+acc_z*pas</f>
        <v>152.64169847636231</v>
      </c>
      <c r="I69" s="304">
        <f t="shared" ref="I69:I132" ca="1" si="42">SQRT(vit_x^2+vit_z^2)</f>
        <v>156.46959094517311</v>
      </c>
      <c r="J69" s="306">
        <f t="shared" ref="J69:J132" ca="1" si="43">J68+0.5*(vit_x+G68)*pas*(K68&gt;=0)</f>
        <v>123.85681218336339</v>
      </c>
      <c r="K69" s="307">
        <f t="shared" ref="K69:K132" ca="1" si="44">K68+0.5*(vit_z+H68)*pas</f>
        <v>602.71736978309639</v>
      </c>
      <c r="L69" s="304">
        <f t="shared" ca="1" si="29"/>
        <v>615.31190282854004</v>
      </c>
      <c r="M69" s="306">
        <f t="shared" ref="M69:M132" ca="1" si="45">IF(AND(L68&gt;L_rampe,G69&gt;0),ATAN2(G69,H69),$M$4)</f>
        <v>1.3491455420123208</v>
      </c>
      <c r="N69" s="304">
        <f t="shared" ref="N69:N132" ca="1" si="46">DEGREES(Beta)</f>
        <v>77.300345506195882</v>
      </c>
      <c r="P69" s="310">
        <f t="shared" ref="P69:P132" ca="1" si="47">MATCH(t-pas/2-T_ini,CdP_t)</f>
        <v>3</v>
      </c>
      <c r="Q69" s="304">
        <f t="shared" ref="Q69:Q132" ca="1" si="48">(INDEX(CdP,2,i_P+1)-INDEX(CdP,2,i_P+0))/(INDEX(CdP,1,i_P+1)-INDEX(CdP,1,i_P+0))*(t-pas/2-T_ini-INDEX(CdP,1,i_P+0))+INDEX(CdP,2,i_P+0)</f>
        <v>0</v>
      </c>
      <c r="R69" s="306">
        <f t="shared" ref="R69:R132" ca="1" si="49">Poussee/(g*ISP)</f>
        <v>0</v>
      </c>
      <c r="S69" s="307">
        <f t="shared" ref="S69:S132" ca="1" si="50">S68-Débit*pas</f>
        <v>3.0549999999999997</v>
      </c>
      <c r="T69" s="304">
        <f t="shared" ca="1" si="30"/>
        <v>29.969549999999998</v>
      </c>
      <c r="U69" s="311">
        <f t="shared" ca="1" si="31"/>
        <v>0</v>
      </c>
      <c r="V69" s="306">
        <f t="shared" ca="1" si="32"/>
        <v>1.1533270488321936</v>
      </c>
      <c r="W69" s="304">
        <f t="shared" ca="1" si="33"/>
        <v>57.820952470734042</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602.71736978309639</v>
      </c>
      <c r="AG69" s="306">
        <f t="shared" ref="AG69:AG132" ca="1" si="56">IF(AND(L68&lt;L_rampe,Poussee&lt;Poids*SIN(M68)),0,(-W68+Poussee)/m-Poids*SIN(M68)/m)</f>
        <v>-28.569048326926726</v>
      </c>
      <c r="AH69" s="304">
        <f t="shared" ref="AH69:AH132" ca="1" si="57">IF(AND(L68&lt;L_rampe,Poussee&lt;Poids*SIN(M68)), g*SIN(M68), (-W68+Poussee)/m)</f>
        <v>-18.998744467535136</v>
      </c>
    </row>
    <row r="70" spans="1:34" x14ac:dyDescent="0.2">
      <c r="A70" s="347">
        <f t="shared" ca="1" si="35"/>
        <v>0.01</v>
      </c>
      <c r="B70" s="304">
        <f t="shared" ca="1" si="36"/>
        <v>3.8599999999999861</v>
      </c>
      <c r="D70" s="306">
        <f t="shared" ca="1" si="37"/>
        <v>-4.1608434664050362</v>
      </c>
      <c r="E70" s="307">
        <f t="shared" ca="1" si="38"/>
        <v>-28.27363769312133</v>
      </c>
      <c r="F70" s="304">
        <f t="shared" ca="1" si="39"/>
        <v>28.578159611035431</v>
      </c>
      <c r="G70" s="306">
        <f t="shared" ca="1" si="40"/>
        <v>34.356716768768358</v>
      </c>
      <c r="H70" s="307">
        <f t="shared" ca="1" si="41"/>
        <v>152.3589620994311</v>
      </c>
      <c r="I70" s="304">
        <f t="shared" ca="1" si="42"/>
        <v>156.18462574512654</v>
      </c>
      <c r="J70" s="306">
        <f t="shared" ca="1" si="43"/>
        <v>124.2005873932244</v>
      </c>
      <c r="K70" s="307">
        <f t="shared" ca="1" si="44"/>
        <v>604.24237308597537</v>
      </c>
      <c r="L70" s="304">
        <f t="shared" ca="1" si="29"/>
        <v>616.87489115816106</v>
      </c>
      <c r="M70" s="306">
        <f t="shared" ca="1" si="45"/>
        <v>1.3490074596913464</v>
      </c>
      <c r="N70" s="304">
        <f t="shared" ca="1" si="46"/>
        <v>77.292433971978667</v>
      </c>
      <c r="P70" s="310">
        <f t="shared" ca="1" si="47"/>
        <v>3</v>
      </c>
      <c r="Q70" s="304">
        <f t="shared" ca="1" si="48"/>
        <v>0</v>
      </c>
      <c r="R70" s="306">
        <f t="shared" ca="1" si="49"/>
        <v>0</v>
      </c>
      <c r="S70" s="307">
        <f t="shared" ca="1" si="50"/>
        <v>3.0549999999999997</v>
      </c>
      <c r="T70" s="304">
        <f t="shared" ca="1" si="30"/>
        <v>29.969549999999998</v>
      </c>
      <c r="U70" s="311">
        <f t="shared" ca="1" si="31"/>
        <v>0</v>
      </c>
      <c r="V70" s="306">
        <f t="shared" ca="1" si="32"/>
        <v>1.153151019229206</v>
      </c>
      <c r="W70" s="304">
        <f t="shared" ca="1" si="33"/>
        <v>57.601742199712305</v>
      </c>
      <c r="Y70" s="314" t="str">
        <f t="shared" ca="1" si="51"/>
        <v/>
      </c>
      <c r="Z70" s="315" t="str">
        <f t="shared" ca="1" si="52"/>
        <v/>
      </c>
      <c r="AA70" s="316" t="str">
        <f t="shared" ca="1" si="53"/>
        <v/>
      </c>
      <c r="AC70" s="310" t="e">
        <f t="shared" ca="1" si="54"/>
        <v>#N/A</v>
      </c>
      <c r="AD70" s="323" t="e">
        <f t="shared" ca="1" si="55"/>
        <v>#N/A</v>
      </c>
      <c r="AE70" s="324">
        <f t="shared" ca="1" si="34"/>
        <v>604.24237308597537</v>
      </c>
      <c r="AG70" s="306">
        <f t="shared" ca="1" si="56"/>
        <v>-28.496668901139383</v>
      </c>
      <c r="AH70" s="304">
        <f t="shared" ca="1" si="57"/>
        <v>-18.926662019880212</v>
      </c>
    </row>
    <row r="71" spans="1:34" x14ac:dyDescent="0.2">
      <c r="A71" s="347">
        <f t="shared" ca="1" si="35"/>
        <v>0.01</v>
      </c>
      <c r="B71" s="304">
        <f t="shared" ca="1" si="36"/>
        <v>3.8699999999999859</v>
      </c>
      <c r="D71" s="306">
        <f t="shared" ca="1" si="37"/>
        <v>-4.14760871113472</v>
      </c>
      <c r="E71" s="307">
        <f t="shared" ca="1" si="38"/>
        <v>-28.20306598113271</v>
      </c>
      <c r="F71" s="304">
        <f t="shared" ca="1" si="39"/>
        <v>28.506413116293775</v>
      </c>
      <c r="G71" s="306">
        <f t="shared" ca="1" si="40"/>
        <v>34.315240681657009</v>
      </c>
      <c r="H71" s="307">
        <f t="shared" ca="1" si="41"/>
        <v>152.07693143961976</v>
      </c>
      <c r="I71" s="304">
        <f t="shared" ca="1" si="42"/>
        <v>155.90038107436061</v>
      </c>
      <c r="J71" s="306">
        <f t="shared" ca="1" si="43"/>
        <v>124.54394718047652</v>
      </c>
      <c r="K71" s="307">
        <f t="shared" ca="1" si="44"/>
        <v>605.76455255367068</v>
      </c>
      <c r="L71" s="304">
        <f t="shared" ca="1" si="29"/>
        <v>618.43503127640031</v>
      </c>
      <c r="M71" s="306">
        <f t="shared" ca="1" si="45"/>
        <v>1.3488690408513342</v>
      </c>
      <c r="N71" s="304">
        <f t="shared" ca="1" si="46"/>
        <v>77.284503156640881</v>
      </c>
      <c r="P71" s="310">
        <f t="shared" ca="1" si="47"/>
        <v>3</v>
      </c>
      <c r="Q71" s="304">
        <f t="shared" ca="1" si="48"/>
        <v>0</v>
      </c>
      <c r="R71" s="306">
        <f t="shared" ca="1" si="49"/>
        <v>0</v>
      </c>
      <c r="S71" s="307">
        <f t="shared" ca="1" si="50"/>
        <v>3.0549999999999997</v>
      </c>
      <c r="T71" s="304">
        <f t="shared" ca="1" si="30"/>
        <v>29.969549999999998</v>
      </c>
      <c r="U71" s="311">
        <f t="shared" ca="1" si="31"/>
        <v>0</v>
      </c>
      <c r="V71" s="306">
        <f t="shared" ca="1" si="32"/>
        <v>1.152975341561759</v>
      </c>
      <c r="W71" s="304">
        <f t="shared" ca="1" si="33"/>
        <v>57.383527544260154</v>
      </c>
      <c r="Y71" s="314" t="str">
        <f t="shared" ca="1" si="51"/>
        <v/>
      </c>
      <c r="Z71" s="315" t="str">
        <f t="shared" ca="1" si="52"/>
        <v/>
      </c>
      <c r="AA71" s="316" t="str">
        <f t="shared" ca="1" si="53"/>
        <v/>
      </c>
      <c r="AC71" s="310" t="e">
        <f t="shared" ca="1" si="54"/>
        <v>#N/A</v>
      </c>
      <c r="AD71" s="323" t="e">
        <f t="shared" ca="1" si="55"/>
        <v>#N/A</v>
      </c>
      <c r="AE71" s="324">
        <f t="shared" ca="1" si="34"/>
        <v>605.76455255367068</v>
      </c>
      <c r="AG71" s="306">
        <f t="shared" ca="1" si="56"/>
        <v>-28.424616427406658</v>
      </c>
      <c r="AH71" s="304">
        <f t="shared" ca="1" si="57"/>
        <v>-18.85490743034773</v>
      </c>
    </row>
    <row r="72" spans="1:34" x14ac:dyDescent="0.2">
      <c r="A72" s="347">
        <f t="shared" ca="1" si="35"/>
        <v>0.01</v>
      </c>
      <c r="B72" s="304">
        <f t="shared" ca="1" si="36"/>
        <v>3.8799999999999857</v>
      </c>
      <c r="D72" s="306">
        <f t="shared" ca="1" si="37"/>
        <v>-4.1344324451786525</v>
      </c>
      <c r="E72" s="307">
        <f t="shared" ca="1" si="38"/>
        <v>-28.132814790667297</v>
      </c>
      <c r="F72" s="304">
        <f t="shared" ca="1" si="39"/>
        <v>28.434992521358865</v>
      </c>
      <c r="G72" s="306">
        <f t="shared" ca="1" si="40"/>
        <v>34.273896357205224</v>
      </c>
      <c r="H72" s="307">
        <f t="shared" ca="1" si="41"/>
        <v>151.79560329171309</v>
      </c>
      <c r="I72" s="304">
        <f t="shared" ca="1" si="42"/>
        <v>155.61685368301076</v>
      </c>
      <c r="J72" s="306">
        <f t="shared" ca="1" si="43"/>
        <v>124.88689286567083</v>
      </c>
      <c r="K72" s="307">
        <f t="shared" ca="1" si="44"/>
        <v>607.28391522732738</v>
      </c>
      <c r="L72" s="304">
        <f t="shared" ca="1" si="29"/>
        <v>619.99233035858867</v>
      </c>
      <c r="M72" s="306">
        <f t="shared" ca="1" si="45"/>
        <v>1.3487302846982023</v>
      </c>
      <c r="N72" s="304">
        <f t="shared" ca="1" si="46"/>
        <v>77.27655301468495</v>
      </c>
      <c r="P72" s="310">
        <f t="shared" ca="1" si="47"/>
        <v>3</v>
      </c>
      <c r="Q72" s="304">
        <f t="shared" ca="1" si="48"/>
        <v>0</v>
      </c>
      <c r="R72" s="306">
        <f t="shared" ca="1" si="49"/>
        <v>0</v>
      </c>
      <c r="S72" s="307">
        <f t="shared" ca="1" si="50"/>
        <v>3.0549999999999997</v>
      </c>
      <c r="T72" s="304">
        <f t="shared" ca="1" si="30"/>
        <v>29.969549999999998</v>
      </c>
      <c r="U72" s="311">
        <f t="shared" ca="1" si="31"/>
        <v>0</v>
      </c>
      <c r="V72" s="306">
        <f t="shared" ca="1" si="32"/>
        <v>1.1528000148671929</v>
      </c>
      <c r="W72" s="304">
        <f t="shared" ca="1" si="33"/>
        <v>57.166302558592946</v>
      </c>
      <c r="Y72" s="314" t="str">
        <f t="shared" ca="1" si="51"/>
        <v/>
      </c>
      <c r="Z72" s="315" t="str">
        <f t="shared" ca="1" si="52"/>
        <v/>
      </c>
      <c r="AA72" s="316" t="str">
        <f t="shared" ca="1" si="53"/>
        <v/>
      </c>
      <c r="AC72" s="310" t="e">
        <f t="shared" ca="1" si="54"/>
        <v>#N/A</v>
      </c>
      <c r="AD72" s="323" t="e">
        <f t="shared" ca="1" si="55"/>
        <v>#N/A</v>
      </c>
      <c r="AE72" s="324">
        <f t="shared" ca="1" si="34"/>
        <v>607.28391522732738</v>
      </c>
      <c r="AG72" s="306">
        <f t="shared" ca="1" si="56"/>
        <v>-28.352888941649539</v>
      </c>
      <c r="AH72" s="304">
        <f t="shared" ca="1" si="57"/>
        <v>-18.783478737892032</v>
      </c>
    </row>
    <row r="73" spans="1:34" x14ac:dyDescent="0.2">
      <c r="A73" s="347">
        <f t="shared" ca="1" si="35"/>
        <v>0.01</v>
      </c>
      <c r="B73" s="304">
        <f t="shared" ca="1" si="36"/>
        <v>3.8899999999999855</v>
      </c>
      <c r="D73" s="306">
        <f t="shared" ca="1" si="37"/>
        <v>-4.1213143163252672</v>
      </c>
      <c r="E73" s="307">
        <f t="shared" ca="1" si="38"/>
        <v>-28.062882207536113</v>
      </c>
      <c r="F73" s="304">
        <f t="shared" ca="1" si="39"/>
        <v>28.363895879938543</v>
      </c>
      <c r="G73" s="306">
        <f t="shared" ca="1" si="40"/>
        <v>34.23268321404197</v>
      </c>
      <c r="H73" s="307">
        <f t="shared" ca="1" si="41"/>
        <v>151.51497446963774</v>
      </c>
      <c r="I73" s="304">
        <f t="shared" ca="1" si="42"/>
        <v>155.33404034070551</v>
      </c>
      <c r="J73" s="306">
        <f t="shared" ca="1" si="43"/>
        <v>125.22942576352706</v>
      </c>
      <c r="K73" s="307">
        <f t="shared" ca="1" si="44"/>
        <v>608.80046811613408</v>
      </c>
      <c r="L73" s="304">
        <f t="shared" ca="1" si="29"/>
        <v>621.5467955475973</v>
      </c>
      <c r="M73" s="306">
        <f t="shared" ca="1" si="45"/>
        <v>1.3485911904348322</v>
      </c>
      <c r="N73" s="304">
        <f t="shared" ca="1" si="46"/>
        <v>77.268583500439362</v>
      </c>
      <c r="P73" s="310">
        <f t="shared" ca="1" si="47"/>
        <v>3</v>
      </c>
      <c r="Q73" s="304">
        <f t="shared" ca="1" si="48"/>
        <v>0</v>
      </c>
      <c r="R73" s="306">
        <f t="shared" ca="1" si="49"/>
        <v>0</v>
      </c>
      <c r="S73" s="307">
        <f t="shared" ca="1" si="50"/>
        <v>3.0549999999999997</v>
      </c>
      <c r="T73" s="304">
        <f t="shared" ca="1" si="30"/>
        <v>29.969549999999998</v>
      </c>
      <c r="U73" s="311">
        <f t="shared" ca="1" si="31"/>
        <v>0</v>
      </c>
      <c r="V73" s="306">
        <f t="shared" ca="1" si="32"/>
        <v>1.1526250381873453</v>
      </c>
      <c r="W73" s="304">
        <f t="shared" ca="1" si="33"/>
        <v>56.950061341726183</v>
      </c>
      <c r="Y73" s="314" t="str">
        <f t="shared" ca="1" si="51"/>
        <v/>
      </c>
      <c r="Z73" s="315" t="str">
        <f t="shared" ca="1" si="52"/>
        <v/>
      </c>
      <c r="AA73" s="316" t="str">
        <f t="shared" ca="1" si="53"/>
        <v/>
      </c>
      <c r="AC73" s="310" t="e">
        <f t="shared" ca="1" si="54"/>
        <v>#N/A</v>
      </c>
      <c r="AD73" s="323" t="e">
        <f t="shared" ca="1" si="55"/>
        <v>#N/A</v>
      </c>
      <c r="AE73" s="324">
        <f t="shared" ca="1" si="34"/>
        <v>608.80046811613408</v>
      </c>
      <c r="AG73" s="306">
        <f t="shared" ca="1" si="56"/>
        <v>-28.281484494573768</v>
      </c>
      <c r="AH73" s="304">
        <f t="shared" ca="1" si="57"/>
        <v>-18.712373996266106</v>
      </c>
    </row>
    <row r="74" spans="1:34" x14ac:dyDescent="0.2">
      <c r="A74" s="347">
        <f t="shared" ca="1" si="35"/>
        <v>0.01</v>
      </c>
      <c r="B74" s="304">
        <f t="shared" ca="1" si="36"/>
        <v>3.8999999999999853</v>
      </c>
      <c r="D74" s="306">
        <f t="shared" ca="1" si="37"/>
        <v>-4.1082539750136782</v>
      </c>
      <c r="E74" s="307">
        <f t="shared" ca="1" si="38"/>
        <v>-27.993266331972961</v>
      </c>
      <c r="F74" s="304">
        <f t="shared" ca="1" si="39"/>
        <v>28.293121260405094</v>
      </c>
      <c r="G74" s="306">
        <f t="shared" ca="1" si="40"/>
        <v>34.191600674291834</v>
      </c>
      <c r="H74" s="307">
        <f t="shared" ca="1" si="41"/>
        <v>151.23504180631801</v>
      </c>
      <c r="I74" s="304">
        <f t="shared" ca="1" si="42"/>
        <v>155.0519378364198</v>
      </c>
      <c r="J74" s="306">
        <f t="shared" ca="1" si="43"/>
        <v>125.57154718296873</v>
      </c>
      <c r="K74" s="307">
        <f t="shared" ca="1" si="44"/>
        <v>610.31421819751381</v>
      </c>
      <c r="L74" s="304">
        <f t="shared" ca="1" si="29"/>
        <v>623.09843395403186</v>
      </c>
      <c r="M74" s="306">
        <f t="shared" ca="1" si="45"/>
        <v>1.3484517572610566</v>
      </c>
      <c r="N74" s="304">
        <f t="shared" ca="1" si="46"/>
        <v>77.260594568057897</v>
      </c>
      <c r="P74" s="310">
        <f t="shared" ca="1" si="47"/>
        <v>3</v>
      </c>
      <c r="Q74" s="304">
        <f t="shared" ca="1" si="48"/>
        <v>0</v>
      </c>
      <c r="R74" s="306">
        <f t="shared" ca="1" si="49"/>
        <v>0</v>
      </c>
      <c r="S74" s="307">
        <f t="shared" ca="1" si="50"/>
        <v>3.0549999999999997</v>
      </c>
      <c r="T74" s="304">
        <f t="shared" ca="1" si="30"/>
        <v>29.969549999999998</v>
      </c>
      <c r="U74" s="311">
        <f t="shared" ca="1" si="31"/>
        <v>0</v>
      </c>
      <c r="V74" s="306">
        <f t="shared" ca="1" si="32"/>
        <v>1.1524504105685258</v>
      </c>
      <c r="W74" s="304">
        <f t="shared" ca="1" si="33"/>
        <v>56.734798037070142</v>
      </c>
      <c r="Y74" s="314" t="str">
        <f t="shared" ca="1" si="51"/>
        <v/>
      </c>
      <c r="Z74" s="315" t="str">
        <f t="shared" ca="1" si="52"/>
        <v/>
      </c>
      <c r="AA74" s="316" t="str">
        <f t="shared" ca="1" si="53"/>
        <v/>
      </c>
      <c r="AC74" s="310" t="e">
        <f t="shared" ca="1" si="54"/>
        <v>#N/A</v>
      </c>
      <c r="AD74" s="323" t="e">
        <f t="shared" ca="1" si="55"/>
        <v>#N/A</v>
      </c>
      <c r="AE74" s="324">
        <f t="shared" ca="1" si="34"/>
        <v>610.31421819751381</v>
      </c>
      <c r="AG74" s="306">
        <f t="shared" ca="1" si="56"/>
        <v>-28.210401151535656</v>
      </c>
      <c r="AH74" s="304">
        <f t="shared" ca="1" si="57"/>
        <v>-18.64159127388746</v>
      </c>
    </row>
    <row r="75" spans="1:34" x14ac:dyDescent="0.2">
      <c r="A75" s="347">
        <f t="shared" ca="1" si="35"/>
        <v>0.01</v>
      </c>
      <c r="B75" s="304">
        <f t="shared" ca="1" si="36"/>
        <v>3.909999999999985</v>
      </c>
      <c r="D75" s="306">
        <f t="shared" ca="1" si="37"/>
        <v>-4.0952510743096786</v>
      </c>
      <c r="E75" s="307">
        <f t="shared" ca="1" si="38"/>
        <v>-27.923965278503907</v>
      </c>
      <c r="F75" s="304">
        <f t="shared" ca="1" si="39"/>
        <v>28.222666745662544</v>
      </c>
      <c r="G75" s="306">
        <f t="shared" ca="1" si="40"/>
        <v>34.150648163548738</v>
      </c>
      <c r="H75" s="307">
        <f t="shared" ca="1" si="41"/>
        <v>150.95580215353297</v>
      </c>
      <c r="I75" s="304">
        <f t="shared" ca="1" si="42"/>
        <v>154.77054297832998</v>
      </c>
      <c r="J75" s="306">
        <f t="shared" ca="1" si="43"/>
        <v>125.91325842715793</v>
      </c>
      <c r="K75" s="307">
        <f t="shared" ca="1" si="44"/>
        <v>611.82517241731307</v>
      </c>
      <c r="L75" s="304">
        <f t="shared" ca="1" si="29"/>
        <v>624.6472526564246</v>
      </c>
      <c r="M75" s="306">
        <f t="shared" ca="1" si="45"/>
        <v>1.3483119843736466</v>
      </c>
      <c r="N75" s="304">
        <f t="shared" ca="1" si="46"/>
        <v>77.252586171518956</v>
      </c>
      <c r="P75" s="310">
        <f t="shared" ca="1" si="47"/>
        <v>3</v>
      </c>
      <c r="Q75" s="304">
        <f t="shared" ca="1" si="48"/>
        <v>0</v>
      </c>
      <c r="R75" s="306">
        <f t="shared" ca="1" si="49"/>
        <v>0</v>
      </c>
      <c r="S75" s="307">
        <f t="shared" ca="1" si="50"/>
        <v>3.0549999999999997</v>
      </c>
      <c r="T75" s="304">
        <f t="shared" ca="1" si="30"/>
        <v>29.969549999999998</v>
      </c>
      <c r="U75" s="311">
        <f t="shared" ca="1" si="31"/>
        <v>0</v>
      </c>
      <c r="V75" s="306">
        <f t="shared" ca="1" si="32"/>
        <v>1.1522761310614873</v>
      </c>
      <c r="W75" s="304">
        <f t="shared" ca="1" si="33"/>
        <v>56.520506832028971</v>
      </c>
      <c r="Y75" s="314" t="str">
        <f t="shared" ca="1" si="51"/>
        <v/>
      </c>
      <c r="Z75" s="315" t="str">
        <f t="shared" ca="1" si="52"/>
        <v/>
      </c>
      <c r="AA75" s="316" t="str">
        <f t="shared" ca="1" si="53"/>
        <v/>
      </c>
      <c r="AC75" s="310" t="e">
        <f t="shared" ca="1" si="54"/>
        <v>#N/A</v>
      </c>
      <c r="AD75" s="323" t="e">
        <f t="shared" ca="1" si="55"/>
        <v>#N/A</v>
      </c>
      <c r="AE75" s="324">
        <f t="shared" ca="1" si="34"/>
        <v>611.82517241731307</v>
      </c>
      <c r="AG75" s="306">
        <f t="shared" ca="1" si="56"/>
        <v>-28.139636992409336</v>
      </c>
      <c r="AH75" s="304">
        <f t="shared" ca="1" si="57"/>
        <v>-18.571128653705451</v>
      </c>
    </row>
    <row r="76" spans="1:34" x14ac:dyDescent="0.2">
      <c r="A76" s="347">
        <f t="shared" ca="1" si="35"/>
        <v>0.01</v>
      </c>
      <c r="B76" s="304">
        <f t="shared" ca="1" si="36"/>
        <v>3.9199999999999848</v>
      </c>
      <c r="D76" s="306">
        <f t="shared" ca="1" si="37"/>
        <v>-4.0823052698820188</v>
      </c>
      <c r="E76" s="307">
        <f t="shared" ca="1" si="38"/>
        <v>-27.854977175818199</v>
      </c>
      <c r="F76" s="304">
        <f t="shared" ca="1" si="39"/>
        <v>28.152530433015418</v>
      </c>
      <c r="G76" s="306">
        <f t="shared" ca="1" si="40"/>
        <v>34.109825110849918</v>
      </c>
      <c r="H76" s="307">
        <f t="shared" ca="1" si="41"/>
        <v>150.67725238177479</v>
      </c>
      <c r="I76" s="304">
        <f t="shared" ca="1" si="42"/>
        <v>154.48985259366981</v>
      </c>
      <c r="J76" s="306">
        <f t="shared" ca="1" si="43"/>
        <v>126.25456079352992</v>
      </c>
      <c r="K76" s="307">
        <f t="shared" ca="1" si="44"/>
        <v>613.33333768998966</v>
      </c>
      <c r="L76" s="304">
        <f t="shared" ca="1" si="29"/>
        <v>626.19325870142518</v>
      </c>
      <c r="M76" s="306">
        <f t="shared" ca="1" si="45"/>
        <v>1.3481718709662993</v>
      </c>
      <c r="N76" s="304">
        <f t="shared" ca="1" si="46"/>
        <v>77.244558264624757</v>
      </c>
      <c r="P76" s="310">
        <f t="shared" ca="1" si="47"/>
        <v>3</v>
      </c>
      <c r="Q76" s="304">
        <f t="shared" ca="1" si="48"/>
        <v>0</v>
      </c>
      <c r="R76" s="306">
        <f t="shared" ca="1" si="49"/>
        <v>0</v>
      </c>
      <c r="S76" s="307">
        <f t="shared" ca="1" si="50"/>
        <v>3.0549999999999997</v>
      </c>
      <c r="T76" s="304">
        <f t="shared" ca="1" si="30"/>
        <v>29.969549999999998</v>
      </c>
      <c r="U76" s="311">
        <f t="shared" ca="1" si="31"/>
        <v>0</v>
      </c>
      <c r="V76" s="306">
        <f t="shared" ca="1" si="32"/>
        <v>1.1521021987213995</v>
      </c>
      <c r="W76" s="304">
        <f t="shared" ca="1" si="33"/>
        <v>56.307181957603682</v>
      </c>
      <c r="Y76" s="314" t="str">
        <f t="shared" ca="1" si="51"/>
        <v/>
      </c>
      <c r="Z76" s="315" t="str">
        <f t="shared" ca="1" si="52"/>
        <v/>
      </c>
      <c r="AA76" s="316" t="str">
        <f t="shared" ca="1" si="53"/>
        <v/>
      </c>
      <c r="AC76" s="310" t="e">
        <f t="shared" ca="1" si="54"/>
        <v>#N/A</v>
      </c>
      <c r="AD76" s="323" t="e">
        <f t="shared" ca="1" si="55"/>
        <v>#N/A</v>
      </c>
      <c r="AE76" s="324">
        <f t="shared" ca="1" si="34"/>
        <v>613.33333768998966</v>
      </c>
      <c r="AG76" s="306">
        <f t="shared" ca="1" si="56"/>
        <v>-28.069190111455452</v>
      </c>
      <c r="AH76" s="304">
        <f t="shared" ca="1" si="57"/>
        <v>-18.500984233070042</v>
      </c>
    </row>
    <row r="77" spans="1:34" x14ac:dyDescent="0.2">
      <c r="A77" s="347">
        <f t="shared" ca="1" si="35"/>
        <v>0.01</v>
      </c>
      <c r="B77" s="304">
        <f t="shared" ca="1" si="36"/>
        <v>3.9299999999999846</v>
      </c>
      <c r="D77" s="306">
        <f t="shared" ca="1" si="37"/>
        <v>-4.0694162199789057</v>
      </c>
      <c r="E77" s="307">
        <f t="shared" ca="1" si="38"/>
        <v>-27.786300166640494</v>
      </c>
      <c r="F77" s="304">
        <f t="shared" ca="1" si="39"/>
        <v>28.082710434038823</v>
      </c>
      <c r="G77" s="306">
        <f t="shared" ca="1" si="40"/>
        <v>34.069130948650127</v>
      </c>
      <c r="H77" s="307">
        <f t="shared" ca="1" si="41"/>
        <v>150.39938938010837</v>
      </c>
      <c r="I77" s="304">
        <f t="shared" ca="1" si="42"/>
        <v>154.20986352858796</v>
      </c>
      <c r="J77" s="306">
        <f t="shared" ca="1" si="43"/>
        <v>126.59545557382742</v>
      </c>
      <c r="K77" s="307">
        <f t="shared" ca="1" si="44"/>
        <v>614.83872089879912</v>
      </c>
      <c r="L77" s="304">
        <f t="shared" ca="1" si="29"/>
        <v>627.7364591039908</v>
      </c>
      <c r="M77" s="306">
        <f t="shared" ca="1" si="45"/>
        <v>1.3480314162296241</v>
      </c>
      <c r="N77" s="304">
        <f t="shared" ca="1" si="46"/>
        <v>77.236510801000648</v>
      </c>
      <c r="P77" s="310">
        <f t="shared" ca="1" si="47"/>
        <v>3</v>
      </c>
      <c r="Q77" s="304">
        <f t="shared" ca="1" si="48"/>
        <v>0</v>
      </c>
      <c r="R77" s="306">
        <f t="shared" ca="1" si="49"/>
        <v>0</v>
      </c>
      <c r="S77" s="307">
        <f t="shared" ca="1" si="50"/>
        <v>3.0549999999999997</v>
      </c>
      <c r="T77" s="304">
        <f t="shared" ca="1" si="30"/>
        <v>29.969549999999998</v>
      </c>
      <c r="U77" s="311">
        <f t="shared" ca="1" si="31"/>
        <v>0</v>
      </c>
      <c r="V77" s="306">
        <f t="shared" ca="1" si="32"/>
        <v>1.1519286126078225</v>
      </c>
      <c r="W77" s="304">
        <f t="shared" ca="1" si="33"/>
        <v>56.094817687999658</v>
      </c>
      <c r="Y77" s="314" t="str">
        <f t="shared" ca="1" si="51"/>
        <v/>
      </c>
      <c r="Z77" s="315" t="str">
        <f t="shared" ca="1" si="52"/>
        <v/>
      </c>
      <c r="AA77" s="316" t="str">
        <f t="shared" ca="1" si="53"/>
        <v/>
      </c>
      <c r="AC77" s="310" t="e">
        <f t="shared" ca="1" si="54"/>
        <v>#N/A</v>
      </c>
      <c r="AD77" s="323" t="e">
        <f t="shared" ca="1" si="55"/>
        <v>#N/A</v>
      </c>
      <c r="AE77" s="324">
        <f t="shared" ca="1" si="34"/>
        <v>614.83872089879912</v>
      </c>
      <c r="AG77" s="306">
        <f t="shared" ca="1" si="56"/>
        <v>-27.999058617191125</v>
      </c>
      <c r="AH77" s="304">
        <f t="shared" ca="1" si="57"/>
        <v>-18.431156123601863</v>
      </c>
    </row>
    <row r="78" spans="1:34" x14ac:dyDescent="0.2">
      <c r="A78" s="347">
        <f t="shared" ca="1" si="35"/>
        <v>0.01</v>
      </c>
      <c r="B78" s="304">
        <f t="shared" ca="1" si="36"/>
        <v>3.9399999999999844</v>
      </c>
      <c r="D78" s="306">
        <f t="shared" ca="1" si="37"/>
        <v>-4.0565835854047902</v>
      </c>
      <c r="E78" s="307">
        <f t="shared" ca="1" si="38"/>
        <v>-27.717932407604451</v>
      </c>
      <c r="F78" s="304">
        <f t="shared" ca="1" si="39"/>
        <v>28.013204874449915</v>
      </c>
      <c r="G78" s="306">
        <f t="shared" ca="1" si="40"/>
        <v>34.02856511279608</v>
      </c>
      <c r="H78" s="307">
        <f t="shared" ca="1" si="41"/>
        <v>150.12221005603232</v>
      </c>
      <c r="I78" s="304">
        <f t="shared" ca="1" si="42"/>
        <v>153.93057264800677</v>
      </c>
      <c r="J78" s="306">
        <f t="shared" ca="1" si="43"/>
        <v>126.93594405413465</v>
      </c>
      <c r="K78" s="307">
        <f t="shared" ca="1" si="44"/>
        <v>616.34132889597981</v>
      </c>
      <c r="L78" s="304">
        <f t="shared" ca="1" si="29"/>
        <v>629.27686084757386</v>
      </c>
      <c r="M78" s="306">
        <f t="shared" ca="1" si="45"/>
        <v>1.3478906193511302</v>
      </c>
      <c r="N78" s="304">
        <f t="shared" ca="1" si="46"/>
        <v>77.228443734094327</v>
      </c>
      <c r="P78" s="310">
        <f t="shared" ca="1" si="47"/>
        <v>3</v>
      </c>
      <c r="Q78" s="304">
        <f t="shared" ca="1" si="48"/>
        <v>0</v>
      </c>
      <c r="R78" s="306">
        <f t="shared" ca="1" si="49"/>
        <v>0</v>
      </c>
      <c r="S78" s="307">
        <f t="shared" ca="1" si="50"/>
        <v>3.0549999999999997</v>
      </c>
      <c r="T78" s="304">
        <f t="shared" ca="1" si="30"/>
        <v>29.969549999999998</v>
      </c>
      <c r="U78" s="311">
        <f t="shared" ca="1" si="31"/>
        <v>0</v>
      </c>
      <c r="V78" s="306">
        <f t="shared" ca="1" si="32"/>
        <v>1.1517553717846789</v>
      </c>
      <c r="W78" s="304">
        <f t="shared" ca="1" si="33"/>
        <v>55.883408340238127</v>
      </c>
      <c r="Y78" s="314" t="str">
        <f t="shared" ca="1" si="51"/>
        <v/>
      </c>
      <c r="Z78" s="315" t="str">
        <f t="shared" ca="1" si="52"/>
        <v/>
      </c>
      <c r="AA78" s="316" t="str">
        <f t="shared" ca="1" si="53"/>
        <v/>
      </c>
      <c r="AC78" s="310" t="e">
        <f t="shared" ca="1" si="54"/>
        <v>#N/A</v>
      </c>
      <c r="AD78" s="323" t="e">
        <f t="shared" ca="1" si="55"/>
        <v>#N/A</v>
      </c>
      <c r="AE78" s="324">
        <f t="shared" ca="1" si="34"/>
        <v>616.34132889597981</v>
      </c>
      <c r="AG78" s="306">
        <f t="shared" ca="1" si="56"/>
        <v>-27.929240632261418</v>
      </c>
      <c r="AH78" s="304">
        <f t="shared" ca="1" si="57"/>
        <v>-18.36164245106372</v>
      </c>
    </row>
    <row r="79" spans="1:34" x14ac:dyDescent="0.2">
      <c r="A79" s="347">
        <f t="shared" ca="1" si="35"/>
        <v>0.01</v>
      </c>
      <c r="B79" s="304">
        <f t="shared" ca="1" si="36"/>
        <v>3.9499999999999842</v>
      </c>
      <c r="D79" s="306">
        <f t="shared" ca="1" si="37"/>
        <v>-4.0438070294973656</v>
      </c>
      <c r="E79" s="307">
        <f t="shared" ca="1" si="38"/>
        <v>-27.649872069127682</v>
      </c>
      <c r="F79" s="304">
        <f t="shared" ca="1" si="39"/>
        <v>27.944011893980782</v>
      </c>
      <c r="G79" s="306">
        <f t="shared" ca="1" si="40"/>
        <v>33.988127042501105</v>
      </c>
      <c r="H79" s="307">
        <f t="shared" ca="1" si="41"/>
        <v>149.84571133534104</v>
      </c>
      <c r="I79" s="304">
        <f t="shared" ca="1" si="42"/>
        <v>153.65197683548217</v>
      </c>
      <c r="J79" s="306">
        <f t="shared" ca="1" si="43"/>
        <v>127.27602751491114</v>
      </c>
      <c r="K79" s="307">
        <f t="shared" ca="1" si="44"/>
        <v>617.84116850293663</v>
      </c>
      <c r="L79" s="304">
        <f t="shared" ca="1" si="29"/>
        <v>630.81447088430889</v>
      </c>
      <c r="M79" s="306">
        <f t="shared" ca="1" si="45"/>
        <v>1.3477494795152143</v>
      </c>
      <c r="N79" s="304">
        <f t="shared" ca="1" si="46"/>
        <v>77.220357017175175</v>
      </c>
      <c r="P79" s="310">
        <f t="shared" ca="1" si="47"/>
        <v>3</v>
      </c>
      <c r="Q79" s="304">
        <f t="shared" ca="1" si="48"/>
        <v>0</v>
      </c>
      <c r="R79" s="306">
        <f t="shared" ca="1" si="49"/>
        <v>0</v>
      </c>
      <c r="S79" s="307">
        <f t="shared" ca="1" si="50"/>
        <v>3.0549999999999997</v>
      </c>
      <c r="T79" s="304">
        <f t="shared" ca="1" si="30"/>
        <v>29.969549999999998</v>
      </c>
      <c r="U79" s="311">
        <f t="shared" ca="1" si="31"/>
        <v>0</v>
      </c>
      <c r="V79" s="306">
        <f t="shared" ca="1" si="32"/>
        <v>1.1515824753202277</v>
      </c>
      <c r="W79" s="304">
        <f t="shared" ca="1" si="33"/>
        <v>55.672948273771624</v>
      </c>
      <c r="Y79" s="314" t="str">
        <f t="shared" ca="1" si="51"/>
        <v/>
      </c>
      <c r="Z79" s="315" t="str">
        <f t="shared" ca="1" si="52"/>
        <v/>
      </c>
      <c r="AA79" s="316" t="str">
        <f t="shared" ca="1" si="53"/>
        <v/>
      </c>
      <c r="AC79" s="310" t="e">
        <f t="shared" ca="1" si="54"/>
        <v>#N/A</v>
      </c>
      <c r="AD79" s="323" t="e">
        <f t="shared" ca="1" si="55"/>
        <v>#N/A</v>
      </c>
      <c r="AE79" s="324">
        <f t="shared" ca="1" si="34"/>
        <v>617.84116850293663</v>
      </c>
      <c r="AG79" s="306">
        <f t="shared" ca="1" si="56"/>
        <v>-27.859734293312076</v>
      </c>
      <c r="AH79" s="304">
        <f t="shared" ca="1" si="57"/>
        <v>-18.292441355233432</v>
      </c>
    </row>
    <row r="80" spans="1:34" x14ac:dyDescent="0.2">
      <c r="A80" s="347">
        <f t="shared" ca="1" si="35"/>
        <v>0.01</v>
      </c>
      <c r="B80" s="304">
        <f t="shared" ca="1" si="36"/>
        <v>3.959999999999984</v>
      </c>
      <c r="D80" s="306">
        <f t="shared" ca="1" si="37"/>
        <v>-4.0310862181047975</v>
      </c>
      <c r="E80" s="307">
        <f t="shared" ca="1" si="38"/>
        <v>-27.582117335287947</v>
      </c>
      <c r="F80" s="304">
        <f t="shared" ca="1" si="39"/>
        <v>27.875129646252521</v>
      </c>
      <c r="G80" s="306">
        <f t="shared" ca="1" si="40"/>
        <v>33.947816180320061</v>
      </c>
      <c r="H80" s="307">
        <f t="shared" ca="1" si="41"/>
        <v>149.56989016198816</v>
      </c>
      <c r="I80" s="304">
        <f t="shared" ca="1" si="42"/>
        <v>153.37407299306491</v>
      </c>
      <c r="J80" s="306">
        <f t="shared" ca="1" si="43"/>
        <v>127.61570723102524</v>
      </c>
      <c r="K80" s="307">
        <f t="shared" ca="1" si="44"/>
        <v>619.33824651042323</v>
      </c>
      <c r="L80" s="304">
        <f t="shared" ca="1" si="29"/>
        <v>632.34929613519819</v>
      </c>
      <c r="M80" s="306">
        <f t="shared" ca="1" si="45"/>
        <v>1.3476079959031464</v>
      </c>
      <c r="N80" s="304">
        <f t="shared" ca="1" si="46"/>
        <v>77.212250603333416</v>
      </c>
      <c r="P80" s="310">
        <f t="shared" ca="1" si="47"/>
        <v>3</v>
      </c>
      <c r="Q80" s="304">
        <f t="shared" ca="1" si="48"/>
        <v>0</v>
      </c>
      <c r="R80" s="306">
        <f t="shared" ca="1" si="49"/>
        <v>0</v>
      </c>
      <c r="S80" s="307">
        <f t="shared" ca="1" si="50"/>
        <v>3.0549999999999997</v>
      </c>
      <c r="T80" s="304">
        <f t="shared" ca="1" si="30"/>
        <v>29.969549999999998</v>
      </c>
      <c r="U80" s="311">
        <f t="shared" ca="1" si="31"/>
        <v>0</v>
      </c>
      <c r="V80" s="306">
        <f t="shared" ca="1" si="32"/>
        <v>1.1514099222870389</v>
      </c>
      <c r="W80" s="304">
        <f t="shared" ca="1" si="33"/>
        <v>55.463431890103692</v>
      </c>
      <c r="Y80" s="314" t="str">
        <f t="shared" ca="1" si="51"/>
        <v/>
      </c>
      <c r="Z80" s="315" t="str">
        <f t="shared" ca="1" si="52"/>
        <v/>
      </c>
      <c r="AA80" s="316" t="str">
        <f t="shared" ca="1" si="53"/>
        <v/>
      </c>
      <c r="AC80" s="310" t="e">
        <f t="shared" ca="1" si="54"/>
        <v>#N/A</v>
      </c>
      <c r="AD80" s="323" t="e">
        <f t="shared" ca="1" si="55"/>
        <v>#N/A</v>
      </c>
      <c r="AE80" s="324">
        <f t="shared" ca="1" si="34"/>
        <v>619.33824651042323</v>
      </c>
      <c r="AG80" s="306">
        <f t="shared" ca="1" si="56"/>
        <v>-27.790537750863589</v>
      </c>
      <c r="AH80" s="304">
        <f t="shared" ca="1" si="57"/>
        <v>-18.223550989777948</v>
      </c>
    </row>
    <row r="81" spans="1:34" x14ac:dyDescent="0.2">
      <c r="A81" s="347">
        <f t="shared" ca="1" si="35"/>
        <v>0.01</v>
      </c>
      <c r="B81" s="304">
        <f t="shared" ca="1" si="36"/>
        <v>3.9699999999999838</v>
      </c>
      <c r="D81" s="306">
        <f t="shared" ca="1" si="37"/>
        <v>-4.0184208195632403</v>
      </c>
      <c r="E81" s="307">
        <f t="shared" ca="1" si="38"/>
        <v>-27.514666403700716</v>
      </c>
      <c r="F81" s="304">
        <f t="shared" ca="1" si="39"/>
        <v>27.806556298650793</v>
      </c>
      <c r="G81" s="306">
        <f t="shared" ca="1" si="40"/>
        <v>33.907631972124427</v>
      </c>
      <c r="H81" s="307">
        <f t="shared" ca="1" si="41"/>
        <v>149.29474349795115</v>
      </c>
      <c r="I81" s="304">
        <f t="shared" ca="1" si="42"/>
        <v>153.09685804116313</v>
      </c>
      <c r="J81" s="306">
        <f t="shared" ca="1" si="43"/>
        <v>127.95498447178747</v>
      </c>
      <c r="K81" s="307">
        <f t="shared" ca="1" si="44"/>
        <v>620.83256967872296</v>
      </c>
      <c r="L81" s="304">
        <f t="shared" ca="1" si="29"/>
        <v>633.88134349029531</v>
      </c>
      <c r="M81" s="306">
        <f t="shared" ca="1" si="45"/>
        <v>1.3474661676930575</v>
      </c>
      <c r="N81" s="304">
        <f t="shared" ca="1" si="46"/>
        <v>77.204124445479437</v>
      </c>
      <c r="P81" s="310">
        <f t="shared" ca="1" si="47"/>
        <v>3</v>
      </c>
      <c r="Q81" s="304">
        <f t="shared" ca="1" si="48"/>
        <v>0</v>
      </c>
      <c r="R81" s="306">
        <f t="shared" ca="1" si="49"/>
        <v>0</v>
      </c>
      <c r="S81" s="307">
        <f t="shared" ca="1" si="50"/>
        <v>3.0549999999999997</v>
      </c>
      <c r="T81" s="304">
        <f t="shared" ca="1" si="30"/>
        <v>29.969549999999998</v>
      </c>
      <c r="U81" s="311">
        <f t="shared" ca="1" si="31"/>
        <v>0</v>
      </c>
      <c r="V81" s="306">
        <f t="shared" ca="1" si="32"/>
        <v>1.1512377117619668</v>
      </c>
      <c r="W81" s="304">
        <f t="shared" ca="1" si="33"/>
        <v>55.254853632412477</v>
      </c>
      <c r="Y81" s="314" t="str">
        <f t="shared" ca="1" si="51"/>
        <v/>
      </c>
      <c r="Z81" s="315" t="str">
        <f t="shared" ca="1" si="52"/>
        <v/>
      </c>
      <c r="AA81" s="316" t="str">
        <f t="shared" ca="1" si="53"/>
        <v/>
      </c>
      <c r="AC81" s="310" t="e">
        <f t="shared" ca="1" si="54"/>
        <v>#N/A</v>
      </c>
      <c r="AD81" s="323" t="e">
        <f t="shared" ca="1" si="55"/>
        <v>#N/A</v>
      </c>
      <c r="AE81" s="324">
        <f t="shared" ca="1" si="34"/>
        <v>620.83256967872296</v>
      </c>
      <c r="AG81" s="306">
        <f t="shared" ca="1" si="56"/>
        <v>-27.72164916918662</v>
      </c>
      <c r="AH81" s="304">
        <f t="shared" ca="1" si="57"/>
        <v>-18.154969522128869</v>
      </c>
    </row>
    <row r="82" spans="1:34" x14ac:dyDescent="0.2">
      <c r="A82" s="347">
        <f t="shared" ca="1" si="35"/>
        <v>0.01</v>
      </c>
      <c r="B82" s="304">
        <f t="shared" ca="1" si="36"/>
        <v>3.9799999999999836</v>
      </c>
      <c r="D82" s="306">
        <f t="shared" ca="1" si="37"/>
        <v>-4.0058105046745469</v>
      </c>
      <c r="E82" s="307">
        <f t="shared" ca="1" si="38"/>
        <v>-27.447517485397995</v>
      </c>
      <c r="F82" s="304">
        <f t="shared" ca="1" si="39"/>
        <v>27.738290032202592</v>
      </c>
      <c r="G82" s="306">
        <f t="shared" ca="1" si="40"/>
        <v>33.867573867077681</v>
      </c>
      <c r="H82" s="307">
        <f t="shared" ca="1" si="41"/>
        <v>149.02026832309716</v>
      </c>
      <c r="I82" s="304">
        <f t="shared" ca="1" si="42"/>
        <v>152.82032891840615</v>
      </c>
      <c r="J82" s="306">
        <f t="shared" ca="1" si="43"/>
        <v>128.29386050098347</v>
      </c>
      <c r="K82" s="307">
        <f t="shared" ca="1" si="44"/>
        <v>622.32414473782819</v>
      </c>
      <c r="L82" s="304">
        <f t="shared" ca="1" si="29"/>
        <v>635.41061980888799</v>
      </c>
      <c r="M82" s="306">
        <f t="shared" ca="1" si="45"/>
        <v>1.347323994059926</v>
      </c>
      <c r="N82" s="304">
        <f t="shared" ca="1" si="46"/>
        <v>77.19597849634296</v>
      </c>
      <c r="P82" s="310">
        <f t="shared" ca="1" si="47"/>
        <v>3</v>
      </c>
      <c r="Q82" s="304">
        <f t="shared" ca="1" si="48"/>
        <v>0</v>
      </c>
      <c r="R82" s="306">
        <f t="shared" ca="1" si="49"/>
        <v>0</v>
      </c>
      <c r="S82" s="307">
        <f t="shared" ca="1" si="50"/>
        <v>3.0549999999999997</v>
      </c>
      <c r="T82" s="304">
        <f t="shared" ca="1" si="30"/>
        <v>29.969549999999998</v>
      </c>
      <c r="U82" s="311">
        <f t="shared" ca="1" si="31"/>
        <v>0</v>
      </c>
      <c r="V82" s="306">
        <f t="shared" ca="1" si="32"/>
        <v>1.1510658428261233</v>
      </c>
      <c r="W82" s="304">
        <f t="shared" ca="1" si="33"/>
        <v>55.047207985178225</v>
      </c>
      <c r="Y82" s="314" t="str">
        <f t="shared" ca="1" si="51"/>
        <v/>
      </c>
      <c r="Z82" s="315" t="str">
        <f t="shared" ca="1" si="52"/>
        <v/>
      </c>
      <c r="AA82" s="316" t="str">
        <f t="shared" ca="1" si="53"/>
        <v/>
      </c>
      <c r="AC82" s="310" t="e">
        <f t="shared" ca="1" si="54"/>
        <v>#N/A</v>
      </c>
      <c r="AD82" s="323" t="e">
        <f t="shared" ca="1" si="55"/>
        <v>#N/A</v>
      </c>
      <c r="AE82" s="324">
        <f t="shared" ca="1" si="34"/>
        <v>622.32414473782819</v>
      </c>
      <c r="AG82" s="306">
        <f t="shared" ca="1" si="56"/>
        <v>-27.653066726178729</v>
      </c>
      <c r="AH82" s="304">
        <f t="shared" ca="1" si="57"/>
        <v>-18.086695133359243</v>
      </c>
    </row>
    <row r="83" spans="1:34" x14ac:dyDescent="0.2">
      <c r="A83" s="347">
        <f t="shared" ca="1" si="35"/>
        <v>0.01</v>
      </c>
      <c r="B83" s="304">
        <f t="shared" ca="1" si="36"/>
        <v>3.9899999999999833</v>
      </c>
      <c r="D83" s="306">
        <f t="shared" ca="1" si="37"/>
        <v>-3.9932549466842273</v>
      </c>
      <c r="E83" s="307">
        <f t="shared" ca="1" si="38"/>
        <v>-27.380668804708385</v>
      </c>
      <c r="F83" s="304">
        <f t="shared" ca="1" si="39"/>
        <v>27.670329041454295</v>
      </c>
      <c r="G83" s="306">
        <f t="shared" ca="1" si="40"/>
        <v>33.827641317610841</v>
      </c>
      <c r="H83" s="307">
        <f t="shared" ca="1" si="41"/>
        <v>148.74646163505008</v>
      </c>
      <c r="I83" s="304">
        <f t="shared" ca="1" si="42"/>
        <v>152.54448258150919</v>
      </c>
      <c r="J83" s="306">
        <f t="shared" ca="1" si="43"/>
        <v>128.63233657690691</v>
      </c>
      <c r="K83" s="307">
        <f t="shared" ca="1" si="44"/>
        <v>623.81297838761895</v>
      </c>
      <c r="L83" s="304">
        <f t="shared" ca="1" si="29"/>
        <v>636.93713191967902</v>
      </c>
      <c r="M83" s="306">
        <f t="shared" ca="1" si="45"/>
        <v>1.3471814741755643</v>
      </c>
      <c r="N83" s="304">
        <f t="shared" ca="1" si="46"/>
        <v>77.187812708472336</v>
      </c>
      <c r="P83" s="310">
        <f t="shared" ca="1" si="47"/>
        <v>3</v>
      </c>
      <c r="Q83" s="304">
        <f t="shared" ca="1" si="48"/>
        <v>0</v>
      </c>
      <c r="R83" s="306">
        <f t="shared" ca="1" si="49"/>
        <v>0</v>
      </c>
      <c r="S83" s="307">
        <f t="shared" ca="1" si="50"/>
        <v>3.0549999999999997</v>
      </c>
      <c r="T83" s="304">
        <f t="shared" ca="1" si="30"/>
        <v>29.969549999999998</v>
      </c>
      <c r="U83" s="311">
        <f t="shared" ca="1" si="31"/>
        <v>0</v>
      </c>
      <c r="V83" s="306">
        <f t="shared" ca="1" si="32"/>
        <v>1.1508943145648547</v>
      </c>
      <c r="W83" s="304">
        <f t="shared" ca="1" si="33"/>
        <v>54.840489473814664</v>
      </c>
      <c r="Y83" s="314" t="str">
        <f t="shared" ca="1" si="51"/>
        <v/>
      </c>
      <c r="Z83" s="315" t="str">
        <f t="shared" ca="1" si="52"/>
        <v/>
      </c>
      <c r="AA83" s="316" t="str">
        <f t="shared" ca="1" si="53"/>
        <v/>
      </c>
      <c r="AC83" s="310" t="e">
        <f t="shared" ca="1" si="54"/>
        <v>#N/A</v>
      </c>
      <c r="AD83" s="323" t="e">
        <f t="shared" ca="1" si="55"/>
        <v>#N/A</v>
      </c>
      <c r="AE83" s="324">
        <f t="shared" ca="1" si="34"/>
        <v>623.81297838761895</v>
      </c>
      <c r="AG83" s="306">
        <f t="shared" ca="1" si="56"/>
        <v>-27.58478861324236</v>
      </c>
      <c r="AH83" s="304">
        <f t="shared" ca="1" si="57"/>
        <v>-18.018726018061614</v>
      </c>
    </row>
    <row r="84" spans="1:34" x14ac:dyDescent="0.2">
      <c r="A84" s="347">
        <f t="shared" ca="1" si="35"/>
        <v>0.01</v>
      </c>
      <c r="B84" s="304">
        <f t="shared" ca="1" si="36"/>
        <v>3.9999999999999831</v>
      </c>
      <c r="D84" s="306">
        <f t="shared" ca="1" si="37"/>
        <v>-3.9807538212596407</v>
      </c>
      <c r="E84" s="307">
        <f t="shared" ca="1" si="38"/>
        <v>-27.314118599138453</v>
      </c>
      <c r="F84" s="304">
        <f t="shared" ca="1" si="39"/>
        <v>27.60267153435106</v>
      </c>
      <c r="G84" s="306">
        <f t="shared" ca="1" si="40"/>
        <v>33.787833779398241</v>
      </c>
      <c r="H84" s="307">
        <f t="shared" ca="1" si="41"/>
        <v>148.47332044905869</v>
      </c>
      <c r="I84" s="304">
        <f t="shared" ca="1" si="42"/>
        <v>152.26931600513976</v>
      </c>
      <c r="J84" s="306">
        <f t="shared" ca="1" si="43"/>
        <v>128.97041395239197</v>
      </c>
      <c r="K84" s="307">
        <f t="shared" ca="1" si="44"/>
        <v>625.29907729803949</v>
      </c>
      <c r="L84" s="304">
        <f t="shared" ca="1" si="29"/>
        <v>638.46088662096668</v>
      </c>
      <c r="M84" s="306">
        <f t="shared" ca="1" si="45"/>
        <v>1.3470386072086062</v>
      </c>
      <c r="N84" s="304">
        <f t="shared" ca="1" si="46"/>
        <v>77.179627034233803</v>
      </c>
      <c r="P84" s="310">
        <f t="shared" ca="1" si="47"/>
        <v>3</v>
      </c>
      <c r="Q84" s="304">
        <f t="shared" ca="1" si="48"/>
        <v>0</v>
      </c>
      <c r="R84" s="306">
        <f t="shared" ca="1" si="49"/>
        <v>0</v>
      </c>
      <c r="S84" s="307">
        <f t="shared" ca="1" si="50"/>
        <v>3.0549999999999997</v>
      </c>
      <c r="T84" s="304">
        <f t="shared" ca="1" si="30"/>
        <v>29.969549999999998</v>
      </c>
      <c r="U84" s="311">
        <f t="shared" ca="1" si="31"/>
        <v>0</v>
      </c>
      <c r="V84" s="306">
        <f t="shared" ca="1" si="32"/>
        <v>1.1507231260677122</v>
      </c>
      <c r="W84" s="304">
        <f t="shared" ca="1" si="33"/>
        <v>54.634692664304247</v>
      </c>
      <c r="Y84" s="314" t="str">
        <f t="shared" ca="1" si="51"/>
        <v/>
      </c>
      <c r="Z84" s="315" t="str">
        <f t="shared" ca="1" si="52"/>
        <v/>
      </c>
      <c r="AA84" s="316" t="str">
        <f t="shared" ca="1" si="53"/>
        <v/>
      </c>
      <c r="AC84" s="310">
        <f t="shared" ca="1" si="54"/>
        <v>3.9999999999999831</v>
      </c>
      <c r="AD84" s="323">
        <f t="shared" ca="1" si="55"/>
        <v>128.97041395239197</v>
      </c>
      <c r="AE84" s="324">
        <f t="shared" ca="1" si="34"/>
        <v>625.29907729803949</v>
      </c>
      <c r="AG84" s="306">
        <f t="shared" ca="1" si="56"/>
        <v>-27.516813035164105</v>
      </c>
      <c r="AH84" s="304">
        <f t="shared" ca="1" si="57"/>
        <v>-17.951060384227386</v>
      </c>
    </row>
    <row r="85" spans="1:34" x14ac:dyDescent="0.2">
      <c r="A85" s="347">
        <f t="shared" ca="1" si="35"/>
        <v>0.01</v>
      </c>
      <c r="B85" s="304">
        <f t="shared" ca="1" si="36"/>
        <v>4.0099999999999829</v>
      </c>
      <c r="D85" s="306">
        <f t="shared" ca="1" si="37"/>
        <v>-3.9683068064683948</v>
      </c>
      <c r="E85" s="307">
        <f t="shared" ca="1" si="38"/>
        <v>-27.247865119255245</v>
      </c>
      <c r="F85" s="304">
        <f t="shared" ca="1" si="39"/>
        <v>27.535315732117365</v>
      </c>
      <c r="G85" s="306">
        <f t="shared" ca="1" si="40"/>
        <v>33.748150711333558</v>
      </c>
      <c r="H85" s="307">
        <f t="shared" ca="1" si="41"/>
        <v>148.20084179786613</v>
      </c>
      <c r="I85" s="304">
        <f t="shared" ca="1" si="42"/>
        <v>151.99482618178499</v>
      </c>
      <c r="J85" s="306">
        <f t="shared" ca="1" si="43"/>
        <v>129.30809387484561</v>
      </c>
      <c r="K85" s="307">
        <f t="shared" ca="1" si="44"/>
        <v>626.78244810927413</v>
      </c>
      <c r="L85" s="304">
        <f t="shared" ca="1" si="29"/>
        <v>639.98189068082297</v>
      </c>
      <c r="M85" s="306">
        <f t="shared" ca="1" si="45"/>
        <v>1.3468953923244928</v>
      </c>
      <c r="N85" s="304">
        <f t="shared" ca="1" si="46"/>
        <v>77.171421425810649</v>
      </c>
      <c r="P85" s="310">
        <f t="shared" ca="1" si="47"/>
        <v>3</v>
      </c>
      <c r="Q85" s="304">
        <f t="shared" ca="1" si="48"/>
        <v>0</v>
      </c>
      <c r="R85" s="306">
        <f t="shared" ca="1" si="49"/>
        <v>0</v>
      </c>
      <c r="S85" s="307">
        <f t="shared" ca="1" si="50"/>
        <v>3.0549999999999997</v>
      </c>
      <c r="T85" s="304">
        <f t="shared" ca="1" si="30"/>
        <v>29.969549999999998</v>
      </c>
      <c r="U85" s="311">
        <f t="shared" ca="1" si="31"/>
        <v>0</v>
      </c>
      <c r="V85" s="306">
        <f t="shared" ca="1" si="32"/>
        <v>1.1505522764284313</v>
      </c>
      <c r="W85" s="304">
        <f t="shared" ca="1" si="33"/>
        <v>54.429812162837393</v>
      </c>
      <c r="Y85" s="314" t="str">
        <f t="shared" ca="1" si="51"/>
        <v/>
      </c>
      <c r="Z85" s="315" t="str">
        <f t="shared" ca="1" si="52"/>
        <v/>
      </c>
      <c r="AA85" s="316" t="str">
        <f t="shared" ca="1" si="53"/>
        <v/>
      </c>
      <c r="AC85" s="310" t="e">
        <f t="shared" ca="1" si="54"/>
        <v>#N/A</v>
      </c>
      <c r="AD85" s="323" t="e">
        <f t="shared" ca="1" si="55"/>
        <v>#N/A</v>
      </c>
      <c r="AE85" s="324">
        <f t="shared" ca="1" si="34"/>
        <v>626.78244810927413</v>
      </c>
      <c r="AG85" s="306">
        <f t="shared" ca="1" si="56"/>
        <v>-27.449138209995237</v>
      </c>
      <c r="AH85" s="304">
        <f t="shared" ca="1" si="57"/>
        <v>-17.883696453127413</v>
      </c>
    </row>
    <row r="86" spans="1:34" x14ac:dyDescent="0.2">
      <c r="A86" s="347">
        <f t="shared" ca="1" si="35"/>
        <v>0.01</v>
      </c>
      <c r="B86" s="304">
        <f t="shared" ca="1" si="36"/>
        <v>4.0199999999999827</v>
      </c>
      <c r="D86" s="306">
        <f t="shared" ca="1" si="37"/>
        <v>-3.9559135827570082</v>
      </c>
      <c r="E86" s="307">
        <f t="shared" ca="1" si="38"/>
        <v>-27.181906628570182</v>
      </c>
      <c r="F86" s="304">
        <f t="shared" ca="1" si="39"/>
        <v>27.468259869138944</v>
      </c>
      <c r="G86" s="306">
        <f t="shared" ca="1" si="40"/>
        <v>33.708591575505991</v>
      </c>
      <c r="H86" s="307">
        <f t="shared" ca="1" si="41"/>
        <v>147.92902273158043</v>
      </c>
      <c r="I86" s="304">
        <f t="shared" ca="1" si="42"/>
        <v>151.72101012162</v>
      </c>
      <c r="J86" s="306">
        <f t="shared" ca="1" si="43"/>
        <v>129.64537758627981</v>
      </c>
      <c r="K86" s="307">
        <f t="shared" ca="1" si="44"/>
        <v>628.26309743192132</v>
      </c>
      <c r="L86" s="304">
        <f t="shared" ca="1" si="29"/>
        <v>641.50015083727055</v>
      </c>
      <c r="M86" s="306">
        <f t="shared" ca="1" si="45"/>
        <v>1.3467518286854594</v>
      </c>
      <c r="N86" s="304">
        <f t="shared" ca="1" si="46"/>
        <v>77.163195835202501</v>
      </c>
      <c r="P86" s="310">
        <f t="shared" ca="1" si="47"/>
        <v>3</v>
      </c>
      <c r="Q86" s="304">
        <f t="shared" ca="1" si="48"/>
        <v>0</v>
      </c>
      <c r="R86" s="306">
        <f t="shared" ca="1" si="49"/>
        <v>0</v>
      </c>
      <c r="S86" s="307">
        <f t="shared" ca="1" si="50"/>
        <v>3.0549999999999997</v>
      </c>
      <c r="T86" s="304">
        <f t="shared" ca="1" si="30"/>
        <v>29.969549999999998</v>
      </c>
      <c r="U86" s="311">
        <f t="shared" ca="1" si="31"/>
        <v>0</v>
      </c>
      <c r="V86" s="306">
        <f t="shared" ca="1" si="32"/>
        <v>1.1503817647449033</v>
      </c>
      <c r="W86" s="304">
        <f t="shared" ca="1" si="33"/>
        <v>54.225842615455001</v>
      </c>
      <c r="Y86" s="314" t="str">
        <f t="shared" ca="1" si="51"/>
        <v/>
      </c>
      <c r="Z86" s="315" t="str">
        <f t="shared" ca="1" si="52"/>
        <v/>
      </c>
      <c r="AA86" s="316" t="str">
        <f t="shared" ca="1" si="53"/>
        <v/>
      </c>
      <c r="AC86" s="310" t="e">
        <f t="shared" ca="1" si="54"/>
        <v>#N/A</v>
      </c>
      <c r="AD86" s="323" t="e">
        <f t="shared" ca="1" si="55"/>
        <v>#N/A</v>
      </c>
      <c r="AE86" s="324">
        <f t="shared" ca="1" si="34"/>
        <v>628.26309743192132</v>
      </c>
      <c r="AG86" s="306">
        <f t="shared" ca="1" si="56"/>
        <v>-27.381762368933536</v>
      </c>
      <c r="AH86" s="304">
        <f t="shared" ca="1" si="57"/>
        <v>-17.816632459193912</v>
      </c>
    </row>
    <row r="87" spans="1:34" x14ac:dyDescent="0.2">
      <c r="A87" s="347">
        <f t="shared" ca="1" si="35"/>
        <v>0.01</v>
      </c>
      <c r="B87" s="304">
        <f t="shared" ca="1" si="36"/>
        <v>4.0299999999999825</v>
      </c>
      <c r="D87" s="306">
        <f t="shared" ca="1" si="37"/>
        <v>-3.9435738329297449</v>
      </c>
      <c r="E87" s="307">
        <f t="shared" ca="1" si="38"/>
        <v>-27.11624140342397</v>
      </c>
      <c r="F87" s="304">
        <f t="shared" ca="1" si="39"/>
        <v>27.40150219284579</v>
      </c>
      <c r="G87" s="306">
        <f t="shared" ca="1" si="40"/>
        <v>33.669155837176696</v>
      </c>
      <c r="H87" s="307">
        <f t="shared" ca="1" si="41"/>
        <v>147.65786031754618</v>
      </c>
      <c r="I87" s="304">
        <f t="shared" ca="1" si="42"/>
        <v>151.44786485237773</v>
      </c>
      <c r="J87" s="306">
        <f t="shared" ca="1" si="43"/>
        <v>129.98226632334323</v>
      </c>
      <c r="K87" s="307">
        <f t="shared" ca="1" si="44"/>
        <v>629.74103184716694</v>
      </c>
      <c r="L87" s="304">
        <f t="shared" ca="1" si="29"/>
        <v>643.0156737984596</v>
      </c>
      <c r="M87" s="306">
        <f t="shared" ca="1" si="45"/>
        <v>1.3466079154505211</v>
      </c>
      <c r="N87" s="304">
        <f t="shared" ca="1" si="46"/>
        <v>77.154950214224456</v>
      </c>
      <c r="P87" s="310">
        <f t="shared" ca="1" si="47"/>
        <v>3</v>
      </c>
      <c r="Q87" s="304">
        <f t="shared" ca="1" si="48"/>
        <v>0</v>
      </c>
      <c r="R87" s="306">
        <f t="shared" ca="1" si="49"/>
        <v>0</v>
      </c>
      <c r="S87" s="307">
        <f t="shared" ca="1" si="50"/>
        <v>3.0549999999999997</v>
      </c>
      <c r="T87" s="304">
        <f t="shared" ca="1" si="30"/>
        <v>29.969549999999998</v>
      </c>
      <c r="U87" s="311">
        <f t="shared" ca="1" si="31"/>
        <v>0</v>
      </c>
      <c r="V87" s="306">
        <f t="shared" ca="1" si="32"/>
        <v>1.150211590119151</v>
      </c>
      <c r="W87" s="304">
        <f t="shared" ca="1" si="33"/>
        <v>54.02277870769511</v>
      </c>
      <c r="Y87" s="314" t="str">
        <f t="shared" ca="1" si="51"/>
        <v/>
      </c>
      <c r="Z87" s="315" t="str">
        <f t="shared" ca="1" si="52"/>
        <v/>
      </c>
      <c r="AA87" s="316" t="str">
        <f t="shared" ca="1" si="53"/>
        <v/>
      </c>
      <c r="AC87" s="310" t="e">
        <f t="shared" ca="1" si="54"/>
        <v>#N/A</v>
      </c>
      <c r="AD87" s="323" t="e">
        <f t="shared" ca="1" si="55"/>
        <v>#N/A</v>
      </c>
      <c r="AE87" s="324">
        <f t="shared" ca="1" si="34"/>
        <v>629.74103184716694</v>
      </c>
      <c r="AG87" s="306">
        <f t="shared" ca="1" si="56"/>
        <v>-27.314683756206193</v>
      </c>
      <c r="AH87" s="304">
        <f t="shared" ca="1" si="57"/>
        <v>-17.749866649903439</v>
      </c>
    </row>
    <row r="88" spans="1:34" x14ac:dyDescent="0.2">
      <c r="A88" s="347">
        <f t="shared" ca="1" si="35"/>
        <v>0.01</v>
      </c>
      <c r="B88" s="304">
        <f t="shared" ca="1" si="36"/>
        <v>4.0399999999999823</v>
      </c>
      <c r="D88" s="306">
        <f t="shared" ca="1" si="37"/>
        <v>-3.931287242127723</v>
      </c>
      <c r="E88" s="307">
        <f t="shared" ca="1" si="38"/>
        <v>-27.050867732872831</v>
      </c>
      <c r="F88" s="304">
        <f t="shared" ca="1" si="39"/>
        <v>27.335040963596462</v>
      </c>
      <c r="G88" s="306">
        <f t="shared" ca="1" si="40"/>
        <v>33.629842964755419</v>
      </c>
      <c r="H88" s="307">
        <f t="shared" ca="1" si="41"/>
        <v>147.38735164021745</v>
      </c>
      <c r="I88" s="304">
        <f t="shared" ca="1" si="42"/>
        <v>151.17538741921987</v>
      </c>
      <c r="J88" s="306">
        <f t="shared" ca="1" si="43"/>
        <v>130.31876131735288</v>
      </c>
      <c r="K88" s="307">
        <f t="shared" ca="1" si="44"/>
        <v>631.21625790695578</v>
      </c>
      <c r="L88" s="304">
        <f t="shared" ca="1" si="29"/>
        <v>644.52846624284155</v>
      </c>
      <c r="M88" s="306">
        <f t="shared" ca="1" si="45"/>
        <v>1.3464636517754607</v>
      </c>
      <c r="N88" s="304">
        <f t="shared" ca="1" si="46"/>
        <v>77.146684514506447</v>
      </c>
      <c r="P88" s="310">
        <f t="shared" ca="1" si="47"/>
        <v>3</v>
      </c>
      <c r="Q88" s="304">
        <f t="shared" ca="1" si="48"/>
        <v>0</v>
      </c>
      <c r="R88" s="306">
        <f t="shared" ca="1" si="49"/>
        <v>0</v>
      </c>
      <c r="S88" s="307">
        <f t="shared" ca="1" si="50"/>
        <v>3.0549999999999997</v>
      </c>
      <c r="T88" s="304">
        <f t="shared" ca="1" si="30"/>
        <v>29.969549999999998</v>
      </c>
      <c r="U88" s="311">
        <f t="shared" ca="1" si="31"/>
        <v>0</v>
      </c>
      <c r="V88" s="306">
        <f t="shared" ca="1" si="32"/>
        <v>1.1500417516573049</v>
      </c>
      <c r="W88" s="304">
        <f t="shared" ca="1" si="33"/>
        <v>53.820615164243101</v>
      </c>
      <c r="Y88" s="314" t="str">
        <f t="shared" ca="1" si="51"/>
        <v/>
      </c>
      <c r="Z88" s="315" t="str">
        <f t="shared" ca="1" si="52"/>
        <v/>
      </c>
      <c r="AA88" s="316" t="str">
        <f t="shared" ca="1" si="53"/>
        <v/>
      </c>
      <c r="AC88" s="310" t="e">
        <f t="shared" ca="1" si="54"/>
        <v>#N/A</v>
      </c>
      <c r="AD88" s="323" t="e">
        <f t="shared" ca="1" si="55"/>
        <v>#N/A</v>
      </c>
      <c r="AE88" s="324">
        <f t="shared" ca="1" si="34"/>
        <v>631.21625790695578</v>
      </c>
      <c r="AG88" s="306">
        <f t="shared" ca="1" si="56"/>
        <v>-27.247900628954085</v>
      </c>
      <c r="AH88" s="304">
        <f t="shared" ca="1" si="57"/>
        <v>-17.68339728566125</v>
      </c>
    </row>
    <row r="89" spans="1:34" x14ac:dyDescent="0.2">
      <c r="A89" s="347">
        <f t="shared" ca="1" si="35"/>
        <v>0.01</v>
      </c>
      <c r="B89" s="304">
        <f t="shared" ca="1" si="36"/>
        <v>4.0499999999999821</v>
      </c>
      <c r="D89" s="306">
        <f t="shared" ca="1" si="37"/>
        <v>-3.9190534978081808</v>
      </c>
      <c r="E89" s="307">
        <f t="shared" ca="1" si="38"/>
        <v>-26.985783918575883</v>
      </c>
      <c r="F89" s="304">
        <f t="shared" ca="1" si="39"/>
        <v>27.268874454563598</v>
      </c>
      <c r="G89" s="306">
        <f t="shared" ca="1" si="40"/>
        <v>33.590652429777336</v>
      </c>
      <c r="H89" s="307">
        <f t="shared" ca="1" si="41"/>
        <v>147.11749380103169</v>
      </c>
      <c r="I89" s="304">
        <f t="shared" ca="1" si="42"/>
        <v>150.9035748846087</v>
      </c>
      <c r="J89" s="306">
        <f t="shared" ca="1" si="43"/>
        <v>130.65486379432554</v>
      </c>
      <c r="K89" s="307">
        <f t="shared" ca="1" si="44"/>
        <v>632.68878213416201</v>
      </c>
      <c r="L89" s="304">
        <f t="shared" ca="1" si="29"/>
        <v>646.03853481934254</v>
      </c>
      <c r="M89" s="306">
        <f t="shared" ca="1" si="45"/>
        <v>1.346319036812814</v>
      </c>
      <c r="N89" s="304">
        <f t="shared" ca="1" si="46"/>
        <v>77.138398687492355</v>
      </c>
      <c r="P89" s="310">
        <f t="shared" ca="1" si="47"/>
        <v>3</v>
      </c>
      <c r="Q89" s="304">
        <f t="shared" ca="1" si="48"/>
        <v>0</v>
      </c>
      <c r="R89" s="306">
        <f t="shared" ca="1" si="49"/>
        <v>0</v>
      </c>
      <c r="S89" s="307">
        <f t="shared" ca="1" si="50"/>
        <v>3.0549999999999997</v>
      </c>
      <c r="T89" s="304">
        <f t="shared" ca="1" si="30"/>
        <v>29.969549999999998</v>
      </c>
      <c r="U89" s="311">
        <f t="shared" ca="1" si="31"/>
        <v>0</v>
      </c>
      <c r="V89" s="306">
        <f t="shared" ca="1" si="32"/>
        <v>1.1498722484695783</v>
      </c>
      <c r="W89" s="304">
        <f t="shared" ca="1" si="33"/>
        <v>53.619346748585414</v>
      </c>
      <c r="Y89" s="314" t="str">
        <f t="shared" ca="1" si="51"/>
        <v/>
      </c>
      <c r="Z89" s="315" t="str">
        <f t="shared" ca="1" si="52"/>
        <v/>
      </c>
      <c r="AA89" s="316" t="str">
        <f t="shared" ca="1" si="53"/>
        <v/>
      </c>
      <c r="AC89" s="310" t="e">
        <f t="shared" ca="1" si="54"/>
        <v>#N/A</v>
      </c>
      <c r="AD89" s="323" t="e">
        <f t="shared" ca="1" si="55"/>
        <v>#N/A</v>
      </c>
      <c r="AE89" s="324">
        <f t="shared" ca="1" si="34"/>
        <v>632.68878213416201</v>
      </c>
      <c r="AG89" s="306">
        <f t="shared" ca="1" si="56"/>
        <v>-27.181411257117176</v>
      </c>
      <c r="AH89" s="304">
        <f t="shared" ca="1" si="57"/>
        <v>-17.617222639686776</v>
      </c>
    </row>
    <row r="90" spans="1:34" x14ac:dyDescent="0.2">
      <c r="A90" s="347">
        <f t="shared" ca="1" si="35"/>
        <v>0.01</v>
      </c>
      <c r="B90" s="304">
        <f t="shared" ca="1" si="36"/>
        <v>4.0599999999999818</v>
      </c>
      <c r="D90" s="306">
        <f t="shared" ca="1" si="37"/>
        <v>-3.9068722897240127</v>
      </c>
      <c r="E90" s="307">
        <f t="shared" ca="1" si="38"/>
        <v>-26.920988274683687</v>
      </c>
      <c r="F90" s="304">
        <f t="shared" ca="1" si="39"/>
        <v>27.203000951620574</v>
      </c>
      <c r="G90" s="306">
        <f t="shared" ca="1" si="40"/>
        <v>33.551583706880095</v>
      </c>
      <c r="H90" s="307">
        <f t="shared" ca="1" si="41"/>
        <v>146.84828391828484</v>
      </c>
      <c r="I90" s="304">
        <f t="shared" ca="1" si="42"/>
        <v>150.63242432818035</v>
      </c>
      <c r="J90" s="306">
        <f t="shared" ca="1" si="43"/>
        <v>130.99057497500883</v>
      </c>
      <c r="K90" s="307">
        <f t="shared" ca="1" si="44"/>
        <v>634.15861102275858</v>
      </c>
      <c r="L90" s="304">
        <f t="shared" ca="1" si="29"/>
        <v>647.54588614753618</v>
      </c>
      <c r="M90" s="306">
        <f t="shared" ca="1" si="45"/>
        <v>1.3461740697118556</v>
      </c>
      <c r="N90" s="304">
        <f t="shared" ca="1" si="46"/>
        <v>77.130092684439191</v>
      </c>
      <c r="P90" s="310">
        <f t="shared" ca="1" si="47"/>
        <v>3</v>
      </c>
      <c r="Q90" s="304">
        <f t="shared" ca="1" si="48"/>
        <v>0</v>
      </c>
      <c r="R90" s="306">
        <f t="shared" ca="1" si="49"/>
        <v>0</v>
      </c>
      <c r="S90" s="307">
        <f t="shared" ca="1" si="50"/>
        <v>3.0549999999999997</v>
      </c>
      <c r="T90" s="304">
        <f t="shared" ca="1" si="30"/>
        <v>29.969549999999998</v>
      </c>
      <c r="U90" s="311">
        <f t="shared" ca="1" si="31"/>
        <v>0</v>
      </c>
      <c r="V90" s="306">
        <f t="shared" ca="1" si="32"/>
        <v>1.1497030796702428</v>
      </c>
      <c r="W90" s="304">
        <f t="shared" ca="1" si="33"/>
        <v>53.418968262666951</v>
      </c>
      <c r="Y90" s="314" t="str">
        <f t="shared" ca="1" si="51"/>
        <v/>
      </c>
      <c r="Z90" s="315" t="str">
        <f t="shared" ca="1" si="52"/>
        <v/>
      </c>
      <c r="AA90" s="316" t="str">
        <f t="shared" ca="1" si="53"/>
        <v/>
      </c>
      <c r="AC90" s="310" t="e">
        <f t="shared" ca="1" si="54"/>
        <v>#N/A</v>
      </c>
      <c r="AD90" s="323" t="e">
        <f t="shared" ca="1" si="55"/>
        <v>#N/A</v>
      </c>
      <c r="AE90" s="324">
        <f t="shared" ca="1" si="34"/>
        <v>634.15861102275858</v>
      </c>
      <c r="AG90" s="306">
        <f t="shared" ca="1" si="56"/>
        <v>-27.115213923321111</v>
      </c>
      <c r="AH90" s="304">
        <f t="shared" ca="1" si="57"/>
        <v>-17.551340997900301</v>
      </c>
    </row>
    <row r="91" spans="1:34" x14ac:dyDescent="0.2">
      <c r="A91" s="347">
        <f t="shared" ca="1" si="35"/>
        <v>0.01</v>
      </c>
      <c r="B91" s="304">
        <f t="shared" ca="1" si="36"/>
        <v>4.0699999999999816</v>
      </c>
      <c r="D91" s="306">
        <f t="shared" ca="1" si="37"/>
        <v>-3.8947433099034874</v>
      </c>
      <c r="E91" s="307">
        <f t="shared" ca="1" si="38"/>
        <v>-26.85647912772793</v>
      </c>
      <c r="F91" s="304">
        <f t="shared" ca="1" si="39"/>
        <v>27.137418753229348</v>
      </c>
      <c r="G91" s="306">
        <f t="shared" ca="1" si="40"/>
        <v>33.512636273781062</v>
      </c>
      <c r="H91" s="307">
        <f t="shared" ca="1" si="41"/>
        <v>146.57971912700756</v>
      </c>
      <c r="I91" s="304">
        <f t="shared" ca="1" si="42"/>
        <v>150.36193284661906</v>
      </c>
      <c r="J91" s="306">
        <f t="shared" ca="1" si="43"/>
        <v>131.32589607491212</v>
      </c>
      <c r="K91" s="307">
        <f t="shared" ca="1" si="44"/>
        <v>635.62575103798508</v>
      </c>
      <c r="L91" s="304">
        <f t="shared" ca="1" si="29"/>
        <v>649.05052681781353</v>
      </c>
      <c r="M91" s="306">
        <f t="shared" ca="1" si="45"/>
        <v>1.3460287496185863</v>
      </c>
      <c r="N91" s="304">
        <f t="shared" ca="1" si="46"/>
        <v>77.12176645641641</v>
      </c>
      <c r="P91" s="310">
        <f t="shared" ca="1" si="47"/>
        <v>3</v>
      </c>
      <c r="Q91" s="304">
        <f t="shared" ca="1" si="48"/>
        <v>0</v>
      </c>
      <c r="R91" s="306">
        <f t="shared" ca="1" si="49"/>
        <v>0</v>
      </c>
      <c r="S91" s="307">
        <f t="shared" ca="1" si="50"/>
        <v>3.0549999999999997</v>
      </c>
      <c r="T91" s="304">
        <f t="shared" ca="1" si="30"/>
        <v>29.969549999999998</v>
      </c>
      <c r="U91" s="311">
        <f t="shared" ca="1" si="31"/>
        <v>0</v>
      </c>
      <c r="V91" s="306">
        <f t="shared" ca="1" si="32"/>
        <v>1.1495342443776038</v>
      </c>
      <c r="W91" s="304">
        <f t="shared" ca="1" si="33"/>
        <v>53.219474546551972</v>
      </c>
      <c r="Y91" s="314" t="str">
        <f t="shared" ca="1" si="51"/>
        <v/>
      </c>
      <c r="Z91" s="315" t="str">
        <f t="shared" ca="1" si="52"/>
        <v/>
      </c>
      <c r="AA91" s="316" t="str">
        <f t="shared" ca="1" si="53"/>
        <v/>
      </c>
      <c r="AC91" s="310" t="e">
        <f t="shared" ca="1" si="54"/>
        <v>#N/A</v>
      </c>
      <c r="AD91" s="323" t="e">
        <f t="shared" ca="1" si="55"/>
        <v>#N/A</v>
      </c>
      <c r="AE91" s="324">
        <f t="shared" ca="1" si="34"/>
        <v>635.62575103798508</v>
      </c>
      <c r="AG91" s="306">
        <f t="shared" ca="1" si="56"/>
        <v>-27.049306922764977</v>
      </c>
      <c r="AH91" s="304">
        <f t="shared" ca="1" si="57"/>
        <v>-17.485750658810787</v>
      </c>
    </row>
    <row r="92" spans="1:34" x14ac:dyDescent="0.2">
      <c r="A92" s="347">
        <f t="shared" ca="1" si="35"/>
        <v>0.01</v>
      </c>
      <c r="B92" s="304">
        <f t="shared" ca="1" si="36"/>
        <v>4.0799999999999814</v>
      </c>
      <c r="D92" s="306">
        <f t="shared" ca="1" si="37"/>
        <v>-3.8826662526301718</v>
      </c>
      <c r="E92" s="307">
        <f t="shared" ca="1" si="38"/>
        <v>-26.792254816512255</v>
      </c>
      <c r="F92" s="304">
        <f t="shared" ca="1" si="39"/>
        <v>27.072126170329462</v>
      </c>
      <c r="G92" s="306">
        <f t="shared" ca="1" si="40"/>
        <v>33.473809611254758</v>
      </c>
      <c r="H92" s="307">
        <f t="shared" ca="1" si="41"/>
        <v>146.31179657884243</v>
      </c>
      <c r="I92" s="304">
        <f t="shared" ca="1" si="42"/>
        <v>150.09209755353245</v>
      </c>
      <c r="J92" s="306">
        <f t="shared" ca="1" si="43"/>
        <v>131.66082830433731</v>
      </c>
      <c r="K92" s="307">
        <f t="shared" ca="1" si="44"/>
        <v>637.09020861651436</v>
      </c>
      <c r="L92" s="304">
        <f t="shared" ca="1" si="29"/>
        <v>650.55246339155303</v>
      </c>
      <c r="M92" s="306">
        <f t="shared" ca="1" si="45"/>
        <v>1.3458830756757181</v>
      </c>
      <c r="N92" s="304">
        <f t="shared" ca="1" si="46"/>
        <v>77.11341995430503</v>
      </c>
      <c r="P92" s="310">
        <f t="shared" ca="1" si="47"/>
        <v>3</v>
      </c>
      <c r="Q92" s="304">
        <f t="shared" ca="1" si="48"/>
        <v>0</v>
      </c>
      <c r="R92" s="306">
        <f t="shared" ca="1" si="49"/>
        <v>0</v>
      </c>
      <c r="S92" s="307">
        <f t="shared" ca="1" si="50"/>
        <v>3.0549999999999997</v>
      </c>
      <c r="T92" s="304">
        <f t="shared" ca="1" si="30"/>
        <v>29.969549999999998</v>
      </c>
      <c r="U92" s="311">
        <f t="shared" ca="1" si="31"/>
        <v>0</v>
      </c>
      <c r="V92" s="306">
        <f t="shared" ca="1" si="32"/>
        <v>1.1493657417139769</v>
      </c>
      <c r="W92" s="304">
        <f t="shared" ca="1" si="33"/>
        <v>53.020860478088466</v>
      </c>
      <c r="Y92" s="314" t="str">
        <f t="shared" ca="1" si="51"/>
        <v/>
      </c>
      <c r="Z92" s="315" t="str">
        <f t="shared" ca="1" si="52"/>
        <v/>
      </c>
      <c r="AA92" s="316" t="str">
        <f t="shared" ca="1" si="53"/>
        <v/>
      </c>
      <c r="AC92" s="310" t="e">
        <f t="shared" ca="1" si="54"/>
        <v>#N/A</v>
      </c>
      <c r="AD92" s="323" t="e">
        <f t="shared" ca="1" si="55"/>
        <v>#N/A</v>
      </c>
      <c r="AE92" s="324">
        <f t="shared" ca="1" si="34"/>
        <v>637.09020861651436</v>
      </c>
      <c r="AG92" s="306">
        <f t="shared" ca="1" si="56"/>
        <v>-26.983688563110221</v>
      </c>
      <c r="AH92" s="304">
        <f t="shared" ca="1" si="57"/>
        <v>-17.420449933404903</v>
      </c>
    </row>
    <row r="93" spans="1:34" x14ac:dyDescent="0.2">
      <c r="A93" s="347">
        <f t="shared" ca="1" si="35"/>
        <v>0.01</v>
      </c>
      <c r="B93" s="304">
        <f t="shared" ca="1" si="36"/>
        <v>4.0899999999999812</v>
      </c>
      <c r="D93" s="306">
        <f t="shared" ca="1" si="37"/>
        <v>-3.8706408144230751</v>
      </c>
      <c r="E93" s="307">
        <f t="shared" ca="1" si="38"/>
        <v>-26.728313692004214</v>
      </c>
      <c r="F93" s="304">
        <f t="shared" ca="1" si="39"/>
        <v>27.007121526228183</v>
      </c>
      <c r="G93" s="306">
        <f t="shared" ca="1" si="40"/>
        <v>33.435103203110529</v>
      </c>
      <c r="H93" s="307">
        <f t="shared" ca="1" si="41"/>
        <v>146.04451344192239</v>
      </c>
      <c r="I93" s="304">
        <f t="shared" ca="1" si="42"/>
        <v>149.8229155793282</v>
      </c>
      <c r="J93" s="306">
        <f t="shared" ca="1" si="43"/>
        <v>131.99537286840913</v>
      </c>
      <c r="K93" s="307">
        <f t="shared" ca="1" si="44"/>
        <v>638.55199016661822</v>
      </c>
      <c r="L93" s="304">
        <f t="shared" ca="1" si="29"/>
        <v>652.05170240128905</v>
      </c>
      <c r="M93" s="306">
        <f t="shared" ca="1" si="45"/>
        <v>1.3457370470226611</v>
      </c>
      <c r="N93" s="304">
        <f t="shared" ca="1" si="46"/>
        <v>77.105053128796882</v>
      </c>
      <c r="P93" s="310">
        <f t="shared" ca="1" si="47"/>
        <v>3</v>
      </c>
      <c r="Q93" s="304">
        <f t="shared" ca="1" si="48"/>
        <v>0</v>
      </c>
      <c r="R93" s="306">
        <f t="shared" ca="1" si="49"/>
        <v>0</v>
      </c>
      <c r="S93" s="307">
        <f t="shared" ca="1" si="50"/>
        <v>3.0549999999999997</v>
      </c>
      <c r="T93" s="304">
        <f t="shared" ca="1" si="30"/>
        <v>29.969549999999998</v>
      </c>
      <c r="U93" s="311">
        <f t="shared" ca="1" si="31"/>
        <v>0</v>
      </c>
      <c r="V93" s="306">
        <f t="shared" ca="1" si="32"/>
        <v>1.1491975708056645</v>
      </c>
      <c r="W93" s="304">
        <f t="shared" ca="1" si="33"/>
        <v>52.823120972576028</v>
      </c>
      <c r="Y93" s="314" t="str">
        <f t="shared" ca="1" si="51"/>
        <v/>
      </c>
      <c r="Z93" s="315" t="str">
        <f t="shared" ca="1" si="52"/>
        <v/>
      </c>
      <c r="AA93" s="316" t="str">
        <f t="shared" ca="1" si="53"/>
        <v/>
      </c>
      <c r="AC93" s="310" t="e">
        <f t="shared" ca="1" si="54"/>
        <v>#N/A</v>
      </c>
      <c r="AD93" s="323" t="e">
        <f t="shared" ca="1" si="55"/>
        <v>#N/A</v>
      </c>
      <c r="AE93" s="324">
        <f t="shared" ca="1" si="34"/>
        <v>638.55199016661822</v>
      </c>
      <c r="AG93" s="306">
        <f t="shared" ca="1" si="56"/>
        <v>-26.918357164370725</v>
      </c>
      <c r="AH93" s="304">
        <f t="shared" ca="1" si="57"/>
        <v>-17.355437145037143</v>
      </c>
    </row>
    <row r="94" spans="1:34" x14ac:dyDescent="0.2">
      <c r="A94" s="347">
        <f t="shared" ca="1" si="35"/>
        <v>0.01</v>
      </c>
      <c r="B94" s="304">
        <f t="shared" ca="1" si="36"/>
        <v>4.099999999999981</v>
      </c>
      <c r="D94" s="306">
        <f t="shared" ca="1" si="37"/>
        <v>-3.8586666940169856</v>
      </c>
      <c r="E94" s="307">
        <f t="shared" ca="1" si="38"/>
        <v>-26.664654117228345</v>
      </c>
      <c r="F94" s="304">
        <f t="shared" ca="1" si="39"/>
        <v>26.942403156491785</v>
      </c>
      <c r="G94" s="306">
        <f t="shared" ca="1" si="40"/>
        <v>33.39651653617036</v>
      </c>
      <c r="H94" s="307">
        <f t="shared" ca="1" si="41"/>
        <v>145.7778669007501</v>
      </c>
      <c r="I94" s="304">
        <f t="shared" ca="1" si="42"/>
        <v>149.55438407109139</v>
      </c>
      <c r="J94" s="306">
        <f t="shared" ca="1" si="43"/>
        <v>132.32953096710554</v>
      </c>
      <c r="K94" s="307">
        <f t="shared" ca="1" si="44"/>
        <v>640.01110206833164</v>
      </c>
      <c r="L94" s="304">
        <f t="shared" ca="1" si="29"/>
        <v>653.54825035087856</v>
      </c>
      <c r="M94" s="306">
        <f t="shared" ca="1" si="45"/>
        <v>1.3455906627955085</v>
      </c>
      <c r="N94" s="304">
        <f t="shared" ca="1" si="46"/>
        <v>77.096665930393769</v>
      </c>
      <c r="P94" s="310">
        <f t="shared" ca="1" si="47"/>
        <v>3</v>
      </c>
      <c r="Q94" s="304">
        <f t="shared" ca="1" si="48"/>
        <v>0</v>
      </c>
      <c r="R94" s="306">
        <f t="shared" ca="1" si="49"/>
        <v>0</v>
      </c>
      <c r="S94" s="307">
        <f t="shared" ca="1" si="50"/>
        <v>3.0549999999999997</v>
      </c>
      <c r="T94" s="304">
        <f t="shared" ca="1" si="30"/>
        <v>29.969549999999998</v>
      </c>
      <c r="U94" s="311">
        <f t="shared" ca="1" si="31"/>
        <v>0</v>
      </c>
      <c r="V94" s="306">
        <f t="shared" ca="1" si="32"/>
        <v>1.1490297307829316</v>
      </c>
      <c r="W94" s="304">
        <f t="shared" ca="1" si="33"/>
        <v>52.626250982437128</v>
      </c>
      <c r="Y94" s="314" t="str">
        <f t="shared" ca="1" si="51"/>
        <v/>
      </c>
      <c r="Z94" s="315" t="str">
        <f t="shared" ca="1" si="52"/>
        <v/>
      </c>
      <c r="AA94" s="316" t="str">
        <f t="shared" ca="1" si="53"/>
        <v/>
      </c>
      <c r="AC94" s="310" t="e">
        <f t="shared" ca="1" si="54"/>
        <v>#N/A</v>
      </c>
      <c r="AD94" s="323" t="e">
        <f t="shared" ca="1" si="55"/>
        <v>#N/A</v>
      </c>
      <c r="AE94" s="324">
        <f t="shared" ca="1" si="34"/>
        <v>640.01110206833164</v>
      </c>
      <c r="AG94" s="306">
        <f t="shared" ca="1" si="56"/>
        <v>-26.853311058803989</v>
      </c>
      <c r="AH94" s="304">
        <f t="shared" ca="1" si="57"/>
        <v>-17.290710629321122</v>
      </c>
    </row>
    <row r="95" spans="1:34" x14ac:dyDescent="0.2">
      <c r="A95" s="347">
        <f t="shared" ca="1" si="35"/>
        <v>0.01</v>
      </c>
      <c r="B95" s="304">
        <f t="shared" ca="1" si="36"/>
        <v>4.1099999999999808</v>
      </c>
      <c r="D95" s="306">
        <f t="shared" ca="1" si="37"/>
        <v>-3.8467435923430311</v>
      </c>
      <c r="E95" s="307">
        <f t="shared" ca="1" si="38"/>
        <v>-26.601274467160344</v>
      </c>
      <c r="F95" s="304">
        <f t="shared" ca="1" si="39"/>
        <v>26.877969408837956</v>
      </c>
      <c r="G95" s="306">
        <f t="shared" ca="1" si="40"/>
        <v>33.35804910024693</v>
      </c>
      <c r="H95" s="307">
        <f t="shared" ca="1" si="41"/>
        <v>145.5118541560785</v>
      </c>
      <c r="I95" s="304">
        <f t="shared" ca="1" si="42"/>
        <v>149.28650019246328</v>
      </c>
      <c r="J95" s="306">
        <f t="shared" ca="1" si="43"/>
        <v>132.66330379528762</v>
      </c>
      <c r="K95" s="307">
        <f t="shared" ca="1" si="44"/>
        <v>641.46755067361573</v>
      </c>
      <c r="L95" s="304">
        <f t="shared" ca="1" si="29"/>
        <v>655.0421137156668</v>
      </c>
      <c r="M95" s="306">
        <f t="shared" ca="1" si="45"/>
        <v>1.3454439221270231</v>
      </c>
      <c r="N95" s="304">
        <f t="shared" ca="1" si="46"/>
        <v>77.088258309406626</v>
      </c>
      <c r="P95" s="310">
        <f t="shared" ca="1" si="47"/>
        <v>3</v>
      </c>
      <c r="Q95" s="304">
        <f t="shared" ca="1" si="48"/>
        <v>0</v>
      </c>
      <c r="R95" s="306">
        <f t="shared" ca="1" si="49"/>
        <v>0</v>
      </c>
      <c r="S95" s="307">
        <f t="shared" ca="1" si="50"/>
        <v>3.0549999999999997</v>
      </c>
      <c r="T95" s="304">
        <f t="shared" ca="1" si="30"/>
        <v>29.969549999999998</v>
      </c>
      <c r="U95" s="311">
        <f t="shared" ca="1" si="31"/>
        <v>0</v>
      </c>
      <c r="V95" s="306">
        <f t="shared" ca="1" si="32"/>
        <v>1.1488622207799817</v>
      </c>
      <c r="W95" s="304">
        <f t="shared" ca="1" si="33"/>
        <v>52.430245496891644</v>
      </c>
      <c r="Y95" s="314" t="str">
        <f t="shared" ca="1" si="51"/>
        <v/>
      </c>
      <c r="Z95" s="315" t="str">
        <f t="shared" ca="1" si="52"/>
        <v/>
      </c>
      <c r="AA95" s="316" t="str">
        <f t="shared" ca="1" si="53"/>
        <v/>
      </c>
      <c r="AC95" s="310" t="e">
        <f t="shared" ca="1" si="54"/>
        <v>#N/A</v>
      </c>
      <c r="AD95" s="323" t="e">
        <f t="shared" ca="1" si="55"/>
        <v>#N/A</v>
      </c>
      <c r="AE95" s="324">
        <f t="shared" ca="1" si="34"/>
        <v>641.46755067361573</v>
      </c>
      <c r="AG95" s="306">
        <f t="shared" ca="1" si="56"/>
        <v>-26.788548590803458</v>
      </c>
      <c r="AH95" s="304">
        <f t="shared" ca="1" si="57"/>
        <v>-17.226268734021975</v>
      </c>
    </row>
    <row r="96" spans="1:34" x14ac:dyDescent="0.2">
      <c r="A96" s="347">
        <f t="shared" ca="1" si="35"/>
        <v>0.01</v>
      </c>
      <c r="B96" s="304">
        <f t="shared" ca="1" si="36"/>
        <v>4.1199999999999806</v>
      </c>
      <c r="D96" s="306">
        <f t="shared" ca="1" si="37"/>
        <v>-3.8348712125094075</v>
      </c>
      <c r="E96" s="307">
        <f t="shared" ca="1" si="38"/>
        <v>-26.538173128622262</v>
      </c>
      <c r="F96" s="304">
        <f t="shared" ca="1" si="39"/>
        <v>26.813818643029233</v>
      </c>
      <c r="G96" s="306">
        <f t="shared" ca="1" si="40"/>
        <v>33.319700388121838</v>
      </c>
      <c r="H96" s="307">
        <f t="shared" ca="1" si="41"/>
        <v>145.24647242479227</v>
      </c>
      <c r="I96" s="304">
        <f t="shared" ca="1" si="42"/>
        <v>149.01926112352103</v>
      </c>
      <c r="J96" s="306">
        <f t="shared" ca="1" si="43"/>
        <v>132.99669254272945</v>
      </c>
      <c r="K96" s="307">
        <f t="shared" ca="1" si="44"/>
        <v>642.92134230652005</v>
      </c>
      <c r="L96" s="304">
        <f t="shared" ca="1" si="29"/>
        <v>656.53329894265289</v>
      </c>
      <c r="M96" s="306">
        <f t="shared" ca="1" si="45"/>
        <v>1.345296824146623</v>
      </c>
      <c r="N96" s="304">
        <f t="shared" ca="1" si="46"/>
        <v>77.0798302159548</v>
      </c>
      <c r="P96" s="310">
        <f t="shared" ca="1" si="47"/>
        <v>3</v>
      </c>
      <c r="Q96" s="304">
        <f t="shared" ca="1" si="48"/>
        <v>0</v>
      </c>
      <c r="R96" s="306">
        <f t="shared" ca="1" si="49"/>
        <v>0</v>
      </c>
      <c r="S96" s="307">
        <f t="shared" ca="1" si="50"/>
        <v>3.0549999999999997</v>
      </c>
      <c r="T96" s="304">
        <f t="shared" ca="1" si="30"/>
        <v>29.969549999999998</v>
      </c>
      <c r="U96" s="311">
        <f t="shared" ca="1" si="31"/>
        <v>0</v>
      </c>
      <c r="V96" s="306">
        <f t="shared" ca="1" si="32"/>
        <v>1.1486950399349354</v>
      </c>
      <c r="W96" s="304">
        <f t="shared" ca="1" si="33"/>
        <v>52.235099541634987</v>
      </c>
      <c r="Y96" s="314" t="str">
        <f t="shared" ca="1" si="51"/>
        <v/>
      </c>
      <c r="Z96" s="315" t="str">
        <f t="shared" ca="1" si="52"/>
        <v/>
      </c>
      <c r="AA96" s="316" t="str">
        <f t="shared" ca="1" si="53"/>
        <v/>
      </c>
      <c r="AC96" s="310" t="e">
        <f t="shared" ca="1" si="54"/>
        <v>#N/A</v>
      </c>
      <c r="AD96" s="323" t="e">
        <f t="shared" ca="1" si="55"/>
        <v>#N/A</v>
      </c>
      <c r="AE96" s="324">
        <f t="shared" ca="1" si="34"/>
        <v>642.92134230652005</v>
      </c>
      <c r="AG96" s="306">
        <f t="shared" ca="1" si="56"/>
        <v>-26.724068116791898</v>
      </c>
      <c r="AH96" s="304">
        <f t="shared" ca="1" si="57"/>
        <v>-17.162109818949801</v>
      </c>
    </row>
    <row r="97" spans="1:34" x14ac:dyDescent="0.2">
      <c r="A97" s="347">
        <f t="shared" ca="1" si="35"/>
        <v>0.01</v>
      </c>
      <c r="B97" s="304">
        <f t="shared" ca="1" si="36"/>
        <v>4.1299999999999804</v>
      </c>
      <c r="D97" s="306">
        <f t="shared" ca="1" si="37"/>
        <v>-3.8230492597823309</v>
      </c>
      <c r="E97" s="307">
        <f t="shared" ca="1" si="38"/>
        <v>-26.47534850017891</v>
      </c>
      <c r="F97" s="304">
        <f t="shared" ca="1" si="39"/>
        <v>26.749949230767669</v>
      </c>
      <c r="G97" s="306">
        <f t="shared" ca="1" si="40"/>
        <v>33.281469895524012</v>
      </c>
      <c r="H97" s="307">
        <f t="shared" ca="1" si="41"/>
        <v>144.98171893979048</v>
      </c>
      <c r="I97" s="304">
        <f t="shared" ca="1" si="42"/>
        <v>148.75266406065833</v>
      </c>
      <c r="J97" s="306">
        <f t="shared" ca="1" si="43"/>
        <v>133.32969839414767</v>
      </c>
      <c r="K97" s="307">
        <f t="shared" ca="1" si="44"/>
        <v>644.37248326334293</v>
      </c>
      <c r="L97" s="304">
        <f t="shared" ca="1" si="29"/>
        <v>658.02181245065242</v>
      </c>
      <c r="M97" s="306">
        <f t="shared" ca="1" si="45"/>
        <v>1.345149367980367</v>
      </c>
      <c r="N97" s="304">
        <f t="shared" ca="1" si="46"/>
        <v>77.07138159996515</v>
      </c>
      <c r="P97" s="310">
        <f t="shared" ca="1" si="47"/>
        <v>3</v>
      </c>
      <c r="Q97" s="304">
        <f t="shared" ca="1" si="48"/>
        <v>0</v>
      </c>
      <c r="R97" s="306">
        <f t="shared" ca="1" si="49"/>
        <v>0</v>
      </c>
      <c r="S97" s="307">
        <f t="shared" ca="1" si="50"/>
        <v>3.0549999999999997</v>
      </c>
      <c r="T97" s="304">
        <f t="shared" ca="1" si="30"/>
        <v>29.969549999999998</v>
      </c>
      <c r="U97" s="311">
        <f t="shared" ca="1" si="31"/>
        <v>0</v>
      </c>
      <c r="V97" s="306">
        <f t="shared" ca="1" si="32"/>
        <v>1.1485281873898048</v>
      </c>
      <c r="W97" s="304">
        <f t="shared" ca="1" si="33"/>
        <v>52.040808178519121</v>
      </c>
      <c r="Y97" s="314" t="str">
        <f t="shared" ca="1" si="51"/>
        <v/>
      </c>
      <c r="Z97" s="315" t="str">
        <f t="shared" ca="1" si="52"/>
        <v/>
      </c>
      <c r="AA97" s="316" t="str">
        <f t="shared" ca="1" si="53"/>
        <v/>
      </c>
      <c r="AC97" s="310" t="e">
        <f t="shared" ca="1" si="54"/>
        <v>#N/A</v>
      </c>
      <c r="AD97" s="323" t="e">
        <f t="shared" ca="1" si="55"/>
        <v>#N/A</v>
      </c>
      <c r="AE97" s="324">
        <f t="shared" ca="1" si="34"/>
        <v>644.37248326334293</v>
      </c>
      <c r="AG97" s="306">
        <f t="shared" ca="1" si="56"/>
        <v>-26.65986800511596</v>
      </c>
      <c r="AH97" s="304">
        <f t="shared" ca="1" si="57"/>
        <v>-17.098232255854334</v>
      </c>
    </row>
    <row r="98" spans="1:34" x14ac:dyDescent="0.2">
      <c r="A98" s="347">
        <f t="shared" ca="1" si="35"/>
        <v>0.01</v>
      </c>
      <c r="B98" s="304">
        <f t="shared" ca="1" si="36"/>
        <v>4.1399999999999801</v>
      </c>
      <c r="D98" s="306">
        <f t="shared" ca="1" si="37"/>
        <v>-3.8112774415671611</v>
      </c>
      <c r="E98" s="307">
        <f t="shared" ca="1" si="38"/>
        <v>-26.41279899203515</v>
      </c>
      <c r="F98" s="304">
        <f t="shared" ca="1" si="39"/>
        <v>26.686359555590414</v>
      </c>
      <c r="G98" s="306">
        <f t="shared" ca="1" si="40"/>
        <v>33.243357121108339</v>
      </c>
      <c r="H98" s="307">
        <f t="shared" ca="1" si="41"/>
        <v>144.71759094987013</v>
      </c>
      <c r="I98" s="304">
        <f t="shared" ca="1" si="42"/>
        <v>148.48670621646733</v>
      </c>
      <c r="J98" s="306">
        <f t="shared" ca="1" si="43"/>
        <v>133.66232252923083</v>
      </c>
      <c r="K98" s="307">
        <f t="shared" ca="1" si="44"/>
        <v>645.82097981279128</v>
      </c>
      <c r="L98" s="304">
        <f t="shared" ca="1" si="29"/>
        <v>659.5076606304599</v>
      </c>
      <c r="M98" s="306">
        <f t="shared" ca="1" si="45"/>
        <v>1.3450015527509402</v>
      </c>
      <c r="N98" s="304">
        <f t="shared" ca="1" si="46"/>
        <v>77.06291241117124</v>
      </c>
      <c r="P98" s="310">
        <f t="shared" ca="1" si="47"/>
        <v>3</v>
      </c>
      <c r="Q98" s="304">
        <f t="shared" ca="1" si="48"/>
        <v>0</v>
      </c>
      <c r="R98" s="306">
        <f t="shared" ca="1" si="49"/>
        <v>0</v>
      </c>
      <c r="S98" s="307">
        <f t="shared" ca="1" si="50"/>
        <v>3.0549999999999997</v>
      </c>
      <c r="T98" s="304">
        <f t="shared" ca="1" si="30"/>
        <v>29.969549999999998</v>
      </c>
      <c r="U98" s="311">
        <f t="shared" ca="1" si="31"/>
        <v>0</v>
      </c>
      <c r="V98" s="306">
        <f t="shared" ca="1" si="32"/>
        <v>1.1483616622904729</v>
      </c>
      <c r="W98" s="304">
        <f t="shared" ca="1" si="33"/>
        <v>51.847366505237297</v>
      </c>
      <c r="Y98" s="314" t="str">
        <f t="shared" ca="1" si="51"/>
        <v/>
      </c>
      <c r="Z98" s="315" t="str">
        <f t="shared" ca="1" si="52"/>
        <v/>
      </c>
      <c r="AA98" s="316" t="str">
        <f t="shared" ca="1" si="53"/>
        <v/>
      </c>
      <c r="AC98" s="310" t="e">
        <f t="shared" ca="1" si="54"/>
        <v>#N/A</v>
      </c>
      <c r="AD98" s="323" t="e">
        <f t="shared" ca="1" si="55"/>
        <v>#N/A</v>
      </c>
      <c r="AE98" s="324">
        <f t="shared" ca="1" si="34"/>
        <v>645.82097981279128</v>
      </c>
      <c r="AG98" s="306">
        <f t="shared" ca="1" si="56"/>
        <v>-26.595946635941679</v>
      </c>
      <c r="AH98" s="304">
        <f t="shared" ca="1" si="57"/>
        <v>-17.034634428320501</v>
      </c>
    </row>
    <row r="99" spans="1:34" x14ac:dyDescent="0.2">
      <c r="A99" s="347">
        <f t="shared" ca="1" si="35"/>
        <v>0.01</v>
      </c>
      <c r="B99" s="304">
        <f t="shared" ca="1" si="36"/>
        <v>4.1499999999999799</v>
      </c>
      <c r="D99" s="306">
        <f t="shared" ca="1" si="37"/>
        <v>-3.7995554673897516</v>
      </c>
      <c r="E99" s="307">
        <f t="shared" ca="1" si="38"/>
        <v>-26.350523025934407</v>
      </c>
      <c r="F99" s="304">
        <f t="shared" ca="1" si="39"/>
        <v>26.62304801276651</v>
      </c>
      <c r="G99" s="306">
        <f t="shared" ca="1" si="40"/>
        <v>33.205361566434441</v>
      </c>
      <c r="H99" s="307">
        <f t="shared" ca="1" si="41"/>
        <v>144.45408571961079</v>
      </c>
      <c r="I99" s="304">
        <f t="shared" ca="1" si="42"/>
        <v>148.22138481962142</v>
      </c>
      <c r="J99" s="306">
        <f t="shared" ca="1" si="43"/>
        <v>133.99456612266854</v>
      </c>
      <c r="K99" s="307">
        <f t="shared" ca="1" si="44"/>
        <v>647.26683819613868</v>
      </c>
      <c r="L99" s="304">
        <f t="shared" ca="1" si="29"/>
        <v>660.99084984500996</v>
      </c>
      <c r="M99" s="306">
        <f t="shared" ca="1" si="45"/>
        <v>1.3448533775776403</v>
      </c>
      <c r="N99" s="304">
        <f t="shared" ca="1" si="46"/>
        <v>77.054422599112527</v>
      </c>
      <c r="P99" s="310">
        <f t="shared" ca="1" si="47"/>
        <v>3</v>
      </c>
      <c r="Q99" s="304">
        <f t="shared" ca="1" si="48"/>
        <v>0</v>
      </c>
      <c r="R99" s="306">
        <f t="shared" ca="1" si="49"/>
        <v>0</v>
      </c>
      <c r="S99" s="307">
        <f t="shared" ca="1" si="50"/>
        <v>3.0549999999999997</v>
      </c>
      <c r="T99" s="304">
        <f t="shared" ca="1" si="30"/>
        <v>29.969549999999998</v>
      </c>
      <c r="U99" s="311">
        <f t="shared" ca="1" si="31"/>
        <v>0</v>
      </c>
      <c r="V99" s="306">
        <f t="shared" ca="1" si="32"/>
        <v>1.1481954637866694</v>
      </c>
      <c r="W99" s="304">
        <f t="shared" ca="1" si="33"/>
        <v>51.654769655011656</v>
      </c>
      <c r="Y99" s="314" t="str">
        <f t="shared" ca="1" si="51"/>
        <v/>
      </c>
      <c r="Z99" s="315" t="str">
        <f t="shared" ca="1" si="52"/>
        <v/>
      </c>
      <c r="AA99" s="316" t="str">
        <f t="shared" ca="1" si="53"/>
        <v/>
      </c>
      <c r="AC99" s="310" t="e">
        <f t="shared" ca="1" si="54"/>
        <v>#N/A</v>
      </c>
      <c r="AD99" s="323" t="e">
        <f t="shared" ca="1" si="55"/>
        <v>#N/A</v>
      </c>
      <c r="AE99" s="324">
        <f t="shared" ca="1" si="34"/>
        <v>647.26683819613868</v>
      </c>
      <c r="AG99" s="306">
        <f t="shared" ca="1" si="56"/>
        <v>-26.532302401151185</v>
      </c>
      <c r="AH99" s="304">
        <f t="shared" ca="1" si="57"/>
        <v>-16.971314731665238</v>
      </c>
    </row>
    <row r="100" spans="1:34" x14ac:dyDescent="0.2">
      <c r="A100" s="347">
        <f t="shared" ca="1" si="35"/>
        <v>0.01</v>
      </c>
      <c r="B100" s="304">
        <f t="shared" ca="1" si="36"/>
        <v>4.1599999999999797</v>
      </c>
      <c r="D100" s="306">
        <f t="shared" ca="1" si="37"/>
        <v>-3.7878830488779487</v>
      </c>
      <c r="E100" s="307">
        <f t="shared" ca="1" si="38"/>
        <v>-26.28851903505808</v>
      </c>
      <c r="F100" s="304">
        <f t="shared" ca="1" si="39"/>
        <v>26.56001300919463</v>
      </c>
      <c r="G100" s="306">
        <f t="shared" ca="1" si="40"/>
        <v>33.167482735945661</v>
      </c>
      <c r="H100" s="307">
        <f t="shared" ca="1" si="41"/>
        <v>144.19120052926021</v>
      </c>
      <c r="I100" s="304">
        <f t="shared" ca="1" si="42"/>
        <v>147.95669711475918</v>
      </c>
      <c r="J100" s="306">
        <f t="shared" ca="1" si="43"/>
        <v>134.32643034418044</v>
      </c>
      <c r="K100" s="307">
        <f t="shared" ca="1" si="44"/>
        <v>648.71006462738308</v>
      </c>
      <c r="L100" s="304">
        <f t="shared" ca="1" si="29"/>
        <v>662.47138642953746</v>
      </c>
      <c r="M100" s="306">
        <f t="shared" ca="1" si="45"/>
        <v>1.3447048415763623</v>
      </c>
      <c r="N100" s="304">
        <f t="shared" ca="1" si="46"/>
        <v>77.045912113133554</v>
      </c>
      <c r="P100" s="310">
        <f t="shared" ca="1" si="47"/>
        <v>3</v>
      </c>
      <c r="Q100" s="304">
        <f t="shared" ca="1" si="48"/>
        <v>0</v>
      </c>
      <c r="R100" s="306">
        <f t="shared" ca="1" si="49"/>
        <v>0</v>
      </c>
      <c r="S100" s="307">
        <f t="shared" ca="1" si="50"/>
        <v>3.0549999999999997</v>
      </c>
      <c r="T100" s="304">
        <f t="shared" ca="1" si="30"/>
        <v>29.969549999999998</v>
      </c>
      <c r="U100" s="311">
        <f t="shared" ca="1" si="31"/>
        <v>0</v>
      </c>
      <c r="V100" s="306">
        <f t="shared" ca="1" si="32"/>
        <v>1.1480295910319487</v>
      </c>
      <c r="W100" s="304">
        <f t="shared" ca="1" si="33"/>
        <v>51.46301279628414</v>
      </c>
      <c r="Y100" s="314" t="str">
        <f t="shared" ca="1" si="51"/>
        <v/>
      </c>
      <c r="Z100" s="315" t="str">
        <f t="shared" ca="1" si="52"/>
        <v/>
      </c>
      <c r="AA100" s="316" t="str">
        <f t="shared" ca="1" si="53"/>
        <v/>
      </c>
      <c r="AC100" s="310" t="e">
        <f t="shared" ca="1" si="54"/>
        <v>#N/A</v>
      </c>
      <c r="AD100" s="323" t="e">
        <f t="shared" ca="1" si="55"/>
        <v>#N/A</v>
      </c>
      <c r="AE100" s="324">
        <f t="shared" ca="1" si="34"/>
        <v>648.71006462738308</v>
      </c>
      <c r="AG100" s="306">
        <f t="shared" ca="1" si="56"/>
        <v>-26.468933704240371</v>
      </c>
      <c r="AH100" s="304">
        <f t="shared" ca="1" si="57"/>
        <v>-16.90827157283524</v>
      </c>
    </row>
    <row r="101" spans="1:34" x14ac:dyDescent="0.2">
      <c r="A101" s="347">
        <f t="shared" ca="1" si="35"/>
        <v>0.01</v>
      </c>
      <c r="B101" s="304">
        <f t="shared" ca="1" si="36"/>
        <v>4.1699999999999795</v>
      </c>
      <c r="D101" s="306">
        <f t="shared" ca="1" si="37"/>
        <v>-3.7762598997433083</v>
      </c>
      <c r="E101" s="307">
        <f t="shared" ca="1" si="38"/>
        <v>-26.226785463926056</v>
      </c>
      <c r="F101" s="304">
        <f t="shared" ca="1" si="39"/>
        <v>26.497252963301921</v>
      </c>
      <c r="G101" s="306">
        <f t="shared" ca="1" si="40"/>
        <v>33.129720136948229</v>
      </c>
      <c r="H101" s="307">
        <f t="shared" ca="1" si="41"/>
        <v>143.92893267462097</v>
      </c>
      <c r="I101" s="304">
        <f t="shared" ca="1" si="42"/>
        <v>147.69264036236908</v>
      </c>
      <c r="J101" s="306">
        <f t="shared" ca="1" si="43"/>
        <v>134.6579163585449</v>
      </c>
      <c r="K101" s="307">
        <f t="shared" ca="1" si="44"/>
        <v>650.15066529340243</v>
      </c>
      <c r="L101" s="304">
        <f t="shared" ca="1" si="29"/>
        <v>663.94927669173546</v>
      </c>
      <c r="M101" s="306">
        <f t="shared" ca="1" si="45"/>
        <v>1.3445559438595842</v>
      </c>
      <c r="N101" s="304">
        <f t="shared" ca="1" si="46"/>
        <v>77.037380902383035</v>
      </c>
      <c r="P101" s="310">
        <f t="shared" ca="1" si="47"/>
        <v>3</v>
      </c>
      <c r="Q101" s="304">
        <f t="shared" ca="1" si="48"/>
        <v>0</v>
      </c>
      <c r="R101" s="306">
        <f t="shared" ca="1" si="49"/>
        <v>0</v>
      </c>
      <c r="S101" s="307">
        <f t="shared" ca="1" si="50"/>
        <v>3.0549999999999997</v>
      </c>
      <c r="T101" s="304">
        <f t="shared" ca="1" si="30"/>
        <v>29.969549999999998</v>
      </c>
      <c r="U101" s="311">
        <f t="shared" ca="1" si="31"/>
        <v>0</v>
      </c>
      <c r="V101" s="306">
        <f t="shared" ca="1" si="32"/>
        <v>1.1478640431836673</v>
      </c>
      <c r="W101" s="304">
        <f t="shared" ca="1" si="33"/>
        <v>51.272091132410523</v>
      </c>
      <c r="Y101" s="314" t="str">
        <f t="shared" ca="1" si="51"/>
        <v/>
      </c>
      <c r="Z101" s="315" t="str">
        <f t="shared" ca="1" si="52"/>
        <v/>
      </c>
      <c r="AA101" s="316" t="str">
        <f t="shared" ca="1" si="53"/>
        <v/>
      </c>
      <c r="AC101" s="310" t="e">
        <f t="shared" ca="1" si="54"/>
        <v>#N/A</v>
      </c>
      <c r="AD101" s="323" t="e">
        <f t="shared" ca="1" si="55"/>
        <v>#N/A</v>
      </c>
      <c r="AE101" s="324">
        <f t="shared" ca="1" si="34"/>
        <v>650.15066529340243</v>
      </c>
      <c r="AG101" s="306">
        <f t="shared" ca="1" si="56"/>
        <v>-26.405838960217643</v>
      </c>
      <c r="AH101" s="304">
        <f t="shared" ca="1" si="57"/>
        <v>-16.845503370305774</v>
      </c>
    </row>
    <row r="102" spans="1:34" x14ac:dyDescent="0.2">
      <c r="A102" s="347">
        <f t="shared" ca="1" si="35"/>
        <v>0.01</v>
      </c>
      <c r="B102" s="304">
        <f t="shared" ca="1" si="36"/>
        <v>4.1799999999999793</v>
      </c>
      <c r="D102" s="306">
        <f t="shared" ca="1" si="37"/>
        <v>-3.7646857357629835</v>
      </c>
      <c r="E102" s="307">
        <f t="shared" ca="1" si="38"/>
        <v>-26.165320768298201</v>
      </c>
      <c r="F102" s="304">
        <f t="shared" ca="1" si="39"/>
        <v>26.434766304943846</v>
      </c>
      <c r="G102" s="306">
        <f t="shared" ca="1" si="40"/>
        <v>33.092073279590601</v>
      </c>
      <c r="H102" s="307">
        <f t="shared" ca="1" si="41"/>
        <v>143.667279466938</v>
      </c>
      <c r="I102" s="304">
        <f t="shared" ca="1" si="42"/>
        <v>147.42921183867551</v>
      </c>
      <c r="J102" s="306">
        <f t="shared" ca="1" si="43"/>
        <v>134.98902532562758</v>
      </c>
      <c r="K102" s="307">
        <f t="shared" ca="1" si="44"/>
        <v>651.58864635411021</v>
      </c>
      <c r="L102" s="304">
        <f t="shared" ca="1" si="29"/>
        <v>665.42452691191409</v>
      </c>
      <c r="M102" s="306">
        <f t="shared" ca="1" si="45"/>
        <v>1.3444066835363517</v>
      </c>
      <c r="N102" s="304">
        <f t="shared" ca="1" si="46"/>
        <v>77.028828915813051</v>
      </c>
      <c r="P102" s="310">
        <f t="shared" ca="1" si="47"/>
        <v>3</v>
      </c>
      <c r="Q102" s="304">
        <f t="shared" ca="1" si="48"/>
        <v>0</v>
      </c>
      <c r="R102" s="306">
        <f t="shared" ca="1" si="49"/>
        <v>0</v>
      </c>
      <c r="S102" s="307">
        <f t="shared" ca="1" si="50"/>
        <v>3.0549999999999997</v>
      </c>
      <c r="T102" s="304">
        <f t="shared" ca="1" si="30"/>
        <v>29.969549999999998</v>
      </c>
      <c r="U102" s="311">
        <f t="shared" ca="1" si="31"/>
        <v>0</v>
      </c>
      <c r="V102" s="306">
        <f t="shared" ca="1" si="32"/>
        <v>1.1476988194029616</v>
      </c>
      <c r="W102" s="304">
        <f t="shared" ca="1" si="33"/>
        <v>51.08199990135757</v>
      </c>
      <c r="Y102" s="314" t="str">
        <f t="shared" ca="1" si="51"/>
        <v/>
      </c>
      <c r="Z102" s="315" t="str">
        <f t="shared" ca="1" si="52"/>
        <v/>
      </c>
      <c r="AA102" s="316" t="str">
        <f t="shared" ca="1" si="53"/>
        <v/>
      </c>
      <c r="AC102" s="310" t="e">
        <f t="shared" ca="1" si="54"/>
        <v>#N/A</v>
      </c>
      <c r="AD102" s="323" t="e">
        <f t="shared" ca="1" si="55"/>
        <v>#N/A</v>
      </c>
      <c r="AE102" s="324">
        <f t="shared" ca="1" si="34"/>
        <v>651.58864635411021</v>
      </c>
      <c r="AG102" s="306">
        <f t="shared" ca="1" si="56"/>
        <v>-26.343016595503663</v>
      </c>
      <c r="AH102" s="304">
        <f t="shared" ca="1" si="57"/>
        <v>-16.783008553980533</v>
      </c>
    </row>
    <row r="103" spans="1:34" x14ac:dyDescent="0.2">
      <c r="A103" s="347">
        <f t="shared" ca="1" si="35"/>
        <v>0.01</v>
      </c>
      <c r="B103" s="304">
        <f t="shared" ca="1" si="36"/>
        <v>4.1899999999999791</v>
      </c>
      <c r="D103" s="306">
        <f t="shared" ca="1" si="37"/>
        <v>-3.7531602747618185</v>
      </c>
      <c r="E103" s="307">
        <f t="shared" ca="1" si="38"/>
        <v>-26.104123415076842</v>
      </c>
      <c r="F103" s="304">
        <f t="shared" ca="1" si="39"/>
        <v>26.372551475305027</v>
      </c>
      <c r="G103" s="306">
        <f t="shared" ca="1" si="40"/>
        <v>33.05454167684298</v>
      </c>
      <c r="H103" s="307">
        <f t="shared" ca="1" si="41"/>
        <v>143.40623823278722</v>
      </c>
      <c r="I103" s="304">
        <f t="shared" ca="1" si="42"/>
        <v>147.1664088355256</v>
      </c>
      <c r="J103" s="306">
        <f t="shared" ca="1" si="43"/>
        <v>135.31975840040974</v>
      </c>
      <c r="K103" s="307">
        <f t="shared" ca="1" si="44"/>
        <v>653.0240139426088</v>
      </c>
      <c r="L103" s="304">
        <f t="shared" ca="1" si="29"/>
        <v>666.8971433431559</v>
      </c>
      <c r="M103" s="306">
        <f t="shared" ca="1" si="45"/>
        <v>1.3442570597122649</v>
      </c>
      <c r="N103" s="304">
        <f t="shared" ca="1" si="46"/>
        <v>77.020256102178266</v>
      </c>
      <c r="P103" s="310">
        <f t="shared" ca="1" si="47"/>
        <v>3</v>
      </c>
      <c r="Q103" s="304">
        <f t="shared" ca="1" si="48"/>
        <v>0</v>
      </c>
      <c r="R103" s="306">
        <f t="shared" ca="1" si="49"/>
        <v>0</v>
      </c>
      <c r="S103" s="307">
        <f t="shared" ca="1" si="50"/>
        <v>3.0549999999999997</v>
      </c>
      <c r="T103" s="304">
        <f t="shared" ca="1" si="30"/>
        <v>29.969549999999998</v>
      </c>
      <c r="U103" s="311">
        <f t="shared" ca="1" si="31"/>
        <v>0</v>
      </c>
      <c r="V103" s="306">
        <f t="shared" ca="1" si="32"/>
        <v>1.1475339188547251</v>
      </c>
      <c r="W103" s="304">
        <f t="shared" ca="1" si="33"/>
        <v>50.892734375403244</v>
      </c>
      <c r="Y103" s="314" t="str">
        <f t="shared" ca="1" si="51"/>
        <v/>
      </c>
      <c r="Z103" s="315" t="str">
        <f t="shared" ca="1" si="52"/>
        <v/>
      </c>
      <c r="AA103" s="316" t="str">
        <f t="shared" ca="1" si="53"/>
        <v/>
      </c>
      <c r="AC103" s="310" t="e">
        <f t="shared" ca="1" si="54"/>
        <v>#N/A</v>
      </c>
      <c r="AD103" s="323" t="e">
        <f t="shared" ca="1" si="55"/>
        <v>#N/A</v>
      </c>
      <c r="AE103" s="324">
        <f t="shared" ca="1" si="34"/>
        <v>653.0240139426088</v>
      </c>
      <c r="AG103" s="306">
        <f t="shared" ca="1" si="56"/>
        <v>-26.280465047832131</v>
      </c>
      <c r="AH103" s="304">
        <f t="shared" ca="1" si="57"/>
        <v>-16.720785565092495</v>
      </c>
    </row>
    <row r="104" spans="1:34" x14ac:dyDescent="0.2">
      <c r="A104" s="347">
        <f t="shared" ca="1" si="35"/>
        <v>0.01</v>
      </c>
      <c r="B104" s="304">
        <f t="shared" ca="1" si="36"/>
        <v>4.1999999999999789</v>
      </c>
      <c r="D104" s="306">
        <f t="shared" ca="1" si="37"/>
        <v>-3.7416832365945787</v>
      </c>
      <c r="E104" s="307">
        <f t="shared" ca="1" si="38"/>
        <v>-26.04319188221028</v>
      </c>
      <c r="F104" s="304">
        <f t="shared" ca="1" si="39"/>
        <v>26.310606926801142</v>
      </c>
      <c r="G104" s="306">
        <f t="shared" ca="1" si="40"/>
        <v>33.017124844477031</v>
      </c>
      <c r="H104" s="307">
        <f t="shared" ca="1" si="41"/>
        <v>143.14580631396512</v>
      </c>
      <c r="I104" s="304">
        <f t="shared" ca="1" si="42"/>
        <v>146.90422866027717</v>
      </c>
      <c r="J104" s="306">
        <f t="shared" ca="1" si="43"/>
        <v>135.65011673301635</v>
      </c>
      <c r="K104" s="307">
        <f t="shared" ca="1" si="44"/>
        <v>654.45677416534261</v>
      </c>
      <c r="L104" s="304">
        <f t="shared" ca="1" si="29"/>
        <v>668.36713221147193</v>
      </c>
      <c r="M104" s="306">
        <f t="shared" ca="1" si="45"/>
        <v>1.3441070714894616</v>
      </c>
      <c r="N104" s="304">
        <f t="shared" ca="1" si="46"/>
        <v>77.011662410034972</v>
      </c>
      <c r="P104" s="310">
        <f t="shared" ca="1" si="47"/>
        <v>3</v>
      </c>
      <c r="Q104" s="304">
        <f t="shared" ca="1" si="48"/>
        <v>0</v>
      </c>
      <c r="R104" s="306">
        <f t="shared" ca="1" si="49"/>
        <v>0</v>
      </c>
      <c r="S104" s="307">
        <f t="shared" ca="1" si="50"/>
        <v>3.0549999999999997</v>
      </c>
      <c r="T104" s="304">
        <f t="shared" ca="1" si="30"/>
        <v>29.969549999999998</v>
      </c>
      <c r="U104" s="311">
        <f t="shared" ca="1" si="31"/>
        <v>0</v>
      </c>
      <c r="V104" s="306">
        <f t="shared" ca="1" si="32"/>
        <v>1.1473693407075878</v>
      </c>
      <c r="W104" s="304">
        <f t="shared" ca="1" si="33"/>
        <v>50.704289860840042</v>
      </c>
      <c r="Y104" s="314" t="str">
        <f t="shared" ca="1" si="51"/>
        <v/>
      </c>
      <c r="Z104" s="315" t="str">
        <f t="shared" ca="1" si="52"/>
        <v/>
      </c>
      <c r="AA104" s="316" t="str">
        <f t="shared" ca="1" si="53"/>
        <v/>
      </c>
      <c r="AC104" s="310" t="e">
        <f t="shared" ca="1" si="54"/>
        <v>#N/A</v>
      </c>
      <c r="AD104" s="323" t="e">
        <f t="shared" ca="1" si="55"/>
        <v>#N/A</v>
      </c>
      <c r="AE104" s="324">
        <f t="shared" ca="1" si="34"/>
        <v>654.45677416534261</v>
      </c>
      <c r="AG104" s="306">
        <f t="shared" ca="1" si="56"/>
        <v>-26.218182766151592</v>
      </c>
      <c r="AH104" s="304">
        <f t="shared" ca="1" si="57"/>
        <v>-16.658832856105811</v>
      </c>
    </row>
    <row r="105" spans="1:34" x14ac:dyDescent="0.2">
      <c r="A105" s="347">
        <f t="shared" ca="1" si="35"/>
        <v>0.1</v>
      </c>
      <c r="B105" s="304">
        <f t="shared" ca="1" si="36"/>
        <v>4.2999999999999785</v>
      </c>
      <c r="D105" s="306">
        <f t="shared" ca="1" si="37"/>
        <v>-3.7302543431284247</v>
      </c>
      <c r="E105" s="307">
        <f t="shared" ca="1" si="38"/>
        <v>-25.982524658597249</v>
      </c>
      <c r="F105" s="304">
        <f t="shared" ca="1" si="39"/>
        <v>26.248931122981801</v>
      </c>
      <c r="G105" s="306">
        <f t="shared" ca="1" si="40"/>
        <v>32.644099410164188</v>
      </c>
      <c r="H105" s="307">
        <f t="shared" ca="1" si="41"/>
        <v>140.54755384810539</v>
      </c>
      <c r="I105" s="304">
        <f t="shared" ca="1" si="42"/>
        <v>144.28878029488905</v>
      </c>
      <c r="J105" s="306">
        <f t="shared" ca="1" si="43"/>
        <v>138.93317794574841</v>
      </c>
      <c r="K105" s="307">
        <f t="shared" ca="1" si="44"/>
        <v>668.64144217344608</v>
      </c>
      <c r="L105" s="304">
        <f t="shared" ca="1" si="29"/>
        <v>682.92298696550756</v>
      </c>
      <c r="M105" s="306">
        <f t="shared" ca="1" si="45"/>
        <v>1.3425790074027817</v>
      </c>
      <c r="N105" s="304">
        <f t="shared" ca="1" si="46"/>
        <v>76.924110787042693</v>
      </c>
      <c r="P105" s="310">
        <f t="shared" ca="1" si="47"/>
        <v>23</v>
      </c>
      <c r="Q105" s="304">
        <f t="shared" ca="1" si="48"/>
        <v>0</v>
      </c>
      <c r="R105" s="306">
        <f t="shared" ca="1" si="49"/>
        <v>0</v>
      </c>
      <c r="S105" s="307">
        <f t="shared" ca="1" si="50"/>
        <v>3.0549999999999997</v>
      </c>
      <c r="T105" s="304">
        <f t="shared" ca="1" si="30"/>
        <v>29.969549999999998</v>
      </c>
      <c r="U105" s="311">
        <f t="shared" ca="1" si="31"/>
        <v>0</v>
      </c>
      <c r="V105" s="306">
        <f t="shared" ca="1" si="32"/>
        <v>1.1457412089513381</v>
      </c>
      <c r="W105" s="304">
        <f t="shared" ca="1" si="33"/>
        <v>48.84549640345881</v>
      </c>
      <c r="Y105" s="314" t="str">
        <f t="shared" ca="1" si="51"/>
        <v/>
      </c>
      <c r="Z105" s="315" t="str">
        <f t="shared" ca="1" si="52"/>
        <v/>
      </c>
      <c r="AA105" s="316" t="str">
        <f t="shared" ca="1" si="53"/>
        <v/>
      </c>
      <c r="AC105" s="310" t="e">
        <f t="shared" ca="1" si="54"/>
        <v>#N/A</v>
      </c>
      <c r="AD105" s="323" t="e">
        <f t="shared" ca="1" si="55"/>
        <v>#N/A</v>
      </c>
      <c r="AE105" s="324">
        <f t="shared" ca="1" si="34"/>
        <v>668.64144217344608</v>
      </c>
      <c r="AG105" s="306">
        <f t="shared" ca="1" si="56"/>
        <v>-26.156168210528211</v>
      </c>
      <c r="AH105" s="304">
        <f t="shared" ca="1" si="57"/>
        <v>-16.597148890618673</v>
      </c>
    </row>
    <row r="106" spans="1:34" x14ac:dyDescent="0.2">
      <c r="A106" s="347">
        <f t="shared" ca="1" si="35"/>
        <v>0.1</v>
      </c>
      <c r="B106" s="304">
        <f t="shared" ca="1" si="36"/>
        <v>4.3999999999999782</v>
      </c>
      <c r="D106" s="306">
        <f t="shared" ca="1" si="37"/>
        <v>-3.6173076137963931</v>
      </c>
      <c r="E106" s="307">
        <f t="shared" ca="1" si="38"/>
        <v>-25.384138843509088</v>
      </c>
      <c r="F106" s="304">
        <f t="shared" ca="1" si="39"/>
        <v>25.640581491053908</v>
      </c>
      <c r="G106" s="306">
        <f t="shared" ca="1" si="40"/>
        <v>32.282368648784548</v>
      </c>
      <c r="H106" s="307">
        <f t="shared" ca="1" si="41"/>
        <v>138.00913996375448</v>
      </c>
      <c r="I106" s="304">
        <f t="shared" ca="1" si="42"/>
        <v>141.73451957484176</v>
      </c>
      <c r="J106" s="306">
        <f t="shared" ca="1" si="43"/>
        <v>142.17950134869585</v>
      </c>
      <c r="K106" s="307">
        <f t="shared" ca="1" si="44"/>
        <v>682.56927686403913</v>
      </c>
      <c r="L106" s="304">
        <f t="shared" ca="1" si="29"/>
        <v>697.22007165776654</v>
      </c>
      <c r="M106" s="306">
        <f t="shared" ca="1" si="45"/>
        <v>1.3410131014380404</v>
      </c>
      <c r="N106" s="304">
        <f t="shared" ca="1" si="46"/>
        <v>76.834390984148669</v>
      </c>
      <c r="P106" s="310">
        <f t="shared" ca="1" si="47"/>
        <v>23</v>
      </c>
      <c r="Q106" s="304">
        <f t="shared" ca="1" si="48"/>
        <v>0</v>
      </c>
      <c r="R106" s="306">
        <f t="shared" ca="1" si="49"/>
        <v>0</v>
      </c>
      <c r="S106" s="307">
        <f t="shared" ca="1" si="50"/>
        <v>3.0549999999999997</v>
      </c>
      <c r="T106" s="304">
        <f t="shared" ca="1" si="30"/>
        <v>29.969549999999998</v>
      </c>
      <c r="U106" s="311">
        <f t="shared" ca="1" si="31"/>
        <v>0</v>
      </c>
      <c r="V106" s="306">
        <f t="shared" ca="1" si="32"/>
        <v>1.1441447297513678</v>
      </c>
      <c r="W106" s="304">
        <f t="shared" ca="1" si="33"/>
        <v>47.065763239268243</v>
      </c>
      <c r="Y106" s="314" t="str">
        <f t="shared" ca="1" si="51"/>
        <v/>
      </c>
      <c r="Z106" s="315" t="str">
        <f t="shared" ca="1" si="52"/>
        <v/>
      </c>
      <c r="AA106" s="316" t="str">
        <f t="shared" ca="1" si="53"/>
        <v/>
      </c>
      <c r="AC106" s="310" t="e">
        <f t="shared" ca="1" si="54"/>
        <v>#N/A</v>
      </c>
      <c r="AD106" s="323" t="e">
        <f t="shared" ca="1" si="55"/>
        <v>#N/A</v>
      </c>
      <c r="AE106" s="324">
        <f t="shared" ca="1" si="34"/>
        <v>682.56927686403913</v>
      </c>
      <c r="AG106" s="306">
        <f t="shared" ca="1" si="56"/>
        <v>-25.544344908904506</v>
      </c>
      <c r="AH106" s="304">
        <f t="shared" ca="1" si="57"/>
        <v>-15.988705860379318</v>
      </c>
    </row>
    <row r="107" spans="1:34" x14ac:dyDescent="0.2">
      <c r="A107" s="347">
        <f t="shared" ca="1" si="35"/>
        <v>0.1</v>
      </c>
      <c r="B107" s="304">
        <f t="shared" ca="1" si="36"/>
        <v>4.4999999999999778</v>
      </c>
      <c r="D107" s="306">
        <f t="shared" ca="1" si="37"/>
        <v>-3.5090022597208312</v>
      </c>
      <c r="E107" s="307">
        <f t="shared" ca="1" si="38"/>
        <v>-24.811203575350913</v>
      </c>
      <c r="F107" s="304">
        <f t="shared" ca="1" si="39"/>
        <v>25.058110856890863</v>
      </c>
      <c r="G107" s="306">
        <f t="shared" ca="1" si="40"/>
        <v>31.931468422812465</v>
      </c>
      <c r="H107" s="307">
        <f t="shared" ca="1" si="41"/>
        <v>135.52801960621937</v>
      </c>
      <c r="I107" s="304">
        <f t="shared" ca="1" si="42"/>
        <v>139.23886947982899</v>
      </c>
      <c r="J107" s="306">
        <f t="shared" ca="1" si="43"/>
        <v>145.3901932022757</v>
      </c>
      <c r="K107" s="307">
        <f t="shared" ca="1" si="44"/>
        <v>696.2461348425378</v>
      </c>
      <c r="L107" s="304">
        <f t="shared" ca="1" si="29"/>
        <v>711.26435912575312</v>
      </c>
      <c r="M107" s="306">
        <f t="shared" ca="1" si="45"/>
        <v>1.3394083844065192</v>
      </c>
      <c r="N107" s="304">
        <f t="shared" ca="1" si="46"/>
        <v>76.742447470929733</v>
      </c>
      <c r="P107" s="310">
        <f t="shared" ca="1" si="47"/>
        <v>23</v>
      </c>
      <c r="Q107" s="304">
        <f t="shared" ca="1" si="48"/>
        <v>0</v>
      </c>
      <c r="R107" s="306">
        <f t="shared" ca="1" si="49"/>
        <v>0</v>
      </c>
      <c r="S107" s="307">
        <f t="shared" ca="1" si="50"/>
        <v>3.0549999999999997</v>
      </c>
      <c r="T107" s="304">
        <f t="shared" ca="1" si="30"/>
        <v>29.969549999999998</v>
      </c>
      <c r="U107" s="311">
        <f t="shared" ca="1" si="31"/>
        <v>0</v>
      </c>
      <c r="V107" s="306">
        <f t="shared" ca="1" si="32"/>
        <v>1.1425791097936131</v>
      </c>
      <c r="W107" s="304">
        <f t="shared" ca="1" si="33"/>
        <v>45.360739467685399</v>
      </c>
      <c r="Y107" s="314" t="str">
        <f t="shared" ca="1" si="51"/>
        <v/>
      </c>
      <c r="Z107" s="315" t="str">
        <f t="shared" ca="1" si="52"/>
        <v/>
      </c>
      <c r="AA107" s="316" t="str">
        <f t="shared" ca="1" si="53"/>
        <v/>
      </c>
      <c r="AC107" s="310" t="e">
        <f t="shared" ca="1" si="54"/>
        <v>#N/A</v>
      </c>
      <c r="AD107" s="323" t="e">
        <f t="shared" ca="1" si="55"/>
        <v>#N/A</v>
      </c>
      <c r="AE107" s="324">
        <f t="shared" ca="1" si="34"/>
        <v>696.2461348425378</v>
      </c>
      <c r="AG107" s="306">
        <f t="shared" ca="1" si="56"/>
        <v>-24.958293731468945</v>
      </c>
      <c r="AH107" s="304">
        <f t="shared" ca="1" si="57"/>
        <v>-15.406141813181096</v>
      </c>
    </row>
    <row r="108" spans="1:34" x14ac:dyDescent="0.2">
      <c r="A108" s="347">
        <f t="shared" ca="1" si="35"/>
        <v>0.1</v>
      </c>
      <c r="B108" s="304">
        <f t="shared" ca="1" si="36"/>
        <v>4.5999999999999774</v>
      </c>
      <c r="D108" s="306">
        <f t="shared" ca="1" si="37"/>
        <v>-3.4050799505138234</v>
      </c>
      <c r="E108" s="307">
        <f t="shared" ca="1" si="38"/>
        <v>-24.262318201698768</v>
      </c>
      <c r="F108" s="304">
        <f t="shared" ca="1" si="39"/>
        <v>24.500094979201091</v>
      </c>
      <c r="G108" s="306">
        <f t="shared" ca="1" si="40"/>
        <v>31.590960427761082</v>
      </c>
      <c r="H108" s="307">
        <f t="shared" ca="1" si="41"/>
        <v>133.1017877860495</v>
      </c>
      <c r="I108" s="304">
        <f t="shared" ca="1" si="42"/>
        <v>136.79939580491913</v>
      </c>
      <c r="J108" s="306">
        <f t="shared" ca="1" si="43"/>
        <v>148.56631464480438</v>
      </c>
      <c r="K108" s="307">
        <f t="shared" ca="1" si="44"/>
        <v>709.67762521215127</v>
      </c>
      <c r="L108" s="304">
        <f t="shared" ca="1" si="29"/>
        <v>725.06157088477505</v>
      </c>
      <c r="M108" s="306">
        <f t="shared" ca="1" si="45"/>
        <v>1.3377638482502885</v>
      </c>
      <c r="N108" s="304">
        <f t="shared" ca="1" si="46"/>
        <v>76.648222489921054</v>
      </c>
      <c r="P108" s="310">
        <f t="shared" ca="1" si="47"/>
        <v>23</v>
      </c>
      <c r="Q108" s="304">
        <f t="shared" ca="1" si="48"/>
        <v>0</v>
      </c>
      <c r="R108" s="306">
        <f t="shared" ca="1" si="49"/>
        <v>0</v>
      </c>
      <c r="S108" s="307">
        <f t="shared" ca="1" si="50"/>
        <v>3.0549999999999997</v>
      </c>
      <c r="T108" s="304">
        <f t="shared" ca="1" si="30"/>
        <v>29.969549999999998</v>
      </c>
      <c r="U108" s="311">
        <f t="shared" ca="1" si="31"/>
        <v>0</v>
      </c>
      <c r="V108" s="306">
        <f t="shared" ca="1" si="32"/>
        <v>1.1410435901883353</v>
      </c>
      <c r="W108" s="304">
        <f t="shared" ca="1" si="33"/>
        <v>43.726373854243299</v>
      </c>
      <c r="Y108" s="314" t="str">
        <f t="shared" ca="1" si="51"/>
        <v/>
      </c>
      <c r="Z108" s="315" t="str">
        <f t="shared" ca="1" si="52"/>
        <v/>
      </c>
      <c r="AA108" s="316" t="str">
        <f t="shared" ca="1" si="53"/>
        <v/>
      </c>
      <c r="AC108" s="310" t="e">
        <f t="shared" ca="1" si="54"/>
        <v>#N/A</v>
      </c>
      <c r="AD108" s="323" t="e">
        <f t="shared" ca="1" si="55"/>
        <v>#N/A</v>
      </c>
      <c r="AE108" s="324">
        <f t="shared" ca="1" si="34"/>
        <v>709.67762521215127</v>
      </c>
      <c r="AG108" s="306">
        <f t="shared" ca="1" si="56"/>
        <v>-24.396586617943285</v>
      </c>
      <c r="AH108" s="304">
        <f t="shared" ca="1" si="57"/>
        <v>-14.848032558980492</v>
      </c>
    </row>
    <row r="109" spans="1:34" x14ac:dyDescent="0.2">
      <c r="A109" s="347">
        <f t="shared" ca="1" si="35"/>
        <v>0.1</v>
      </c>
      <c r="B109" s="304">
        <f t="shared" ca="1" si="36"/>
        <v>4.6999999999999771</v>
      </c>
      <c r="D109" s="306">
        <f t="shared" ca="1" si="37"/>
        <v>-3.3053001192911626</v>
      </c>
      <c r="E109" s="307">
        <f t="shared" ca="1" si="38"/>
        <v>-23.736178536202104</v>
      </c>
      <c r="F109" s="304">
        <f t="shared" ca="1" si="39"/>
        <v>23.965207705777299</v>
      </c>
      <c r="G109" s="306">
        <f t="shared" ca="1" si="40"/>
        <v>31.260430415831966</v>
      </c>
      <c r="H109" s="307">
        <f t="shared" ca="1" si="41"/>
        <v>130.7281699324293</v>
      </c>
      <c r="I109" s="304">
        <f t="shared" ca="1" si="42"/>
        <v>134.41379737089935</v>
      </c>
      <c r="J109" s="306">
        <f t="shared" ca="1" si="43"/>
        <v>151.70888418698402</v>
      </c>
      <c r="K109" s="307">
        <f t="shared" ca="1" si="44"/>
        <v>722.86912309807519</v>
      </c>
      <c r="L109" s="304">
        <f t="shared" ca="1" si="29"/>
        <v>738.61719088431721</v>
      </c>
      <c r="M109" s="306">
        <f t="shared" ca="1" si="45"/>
        <v>1.3360784442802915</v>
      </c>
      <c r="N109" s="304">
        <f t="shared" ca="1" si="46"/>
        <v>76.551655955665623</v>
      </c>
      <c r="P109" s="310">
        <f t="shared" ca="1" si="47"/>
        <v>23</v>
      </c>
      <c r="Q109" s="304">
        <f t="shared" ca="1" si="48"/>
        <v>0</v>
      </c>
      <c r="R109" s="306">
        <f t="shared" ca="1" si="49"/>
        <v>0</v>
      </c>
      <c r="S109" s="307">
        <f t="shared" ca="1" si="50"/>
        <v>3.0549999999999997</v>
      </c>
      <c r="T109" s="304">
        <f t="shared" ca="1" si="30"/>
        <v>29.969549999999998</v>
      </c>
      <c r="U109" s="311">
        <f t="shared" ca="1" si="31"/>
        <v>0</v>
      </c>
      <c r="V109" s="306">
        <f t="shared" ca="1" si="32"/>
        <v>1.1395374445464086</v>
      </c>
      <c r="W109" s="304">
        <f t="shared" ca="1" si="33"/>
        <v>42.158890325557351</v>
      </c>
      <c r="Y109" s="314" t="str">
        <f t="shared" ca="1" si="51"/>
        <v/>
      </c>
      <c r="Z109" s="315" t="str">
        <f t="shared" ca="1" si="52"/>
        <v/>
      </c>
      <c r="AA109" s="316" t="str">
        <f t="shared" ca="1" si="53"/>
        <v>Satellite</v>
      </c>
      <c r="AC109" s="310" t="e">
        <f t="shared" ca="1" si="54"/>
        <v>#N/A</v>
      </c>
      <c r="AD109" s="323" t="e">
        <f t="shared" ca="1" si="55"/>
        <v>#N/A</v>
      </c>
      <c r="AE109" s="324">
        <f t="shared" ca="1" si="34"/>
        <v>722.86912309807519</v>
      </c>
      <c r="AG109" s="306">
        <f t="shared" ca="1" si="56"/>
        <v>-23.857893409865461</v>
      </c>
      <c r="AH109" s="304">
        <f t="shared" ca="1" si="57"/>
        <v>-14.313051998115647</v>
      </c>
    </row>
    <row r="110" spans="1:34" x14ac:dyDescent="0.2">
      <c r="A110" s="347">
        <f t="shared" ca="1" si="35"/>
        <v>0.1</v>
      </c>
      <c r="B110" s="304">
        <f t="shared" ca="1" si="36"/>
        <v>4.7999999999999767</v>
      </c>
      <c r="D110" s="306">
        <f t="shared" ca="1" si="37"/>
        <v>-3.209438509494956</v>
      </c>
      <c r="E110" s="307">
        <f t="shared" ca="1" si="38"/>
        <v>-23.231568969966879</v>
      </c>
      <c r="F110" s="304">
        <f t="shared" ca="1" si="39"/>
        <v>23.452212952140723</v>
      </c>
      <c r="G110" s="306">
        <f t="shared" ca="1" si="40"/>
        <v>30.939486564882468</v>
      </c>
      <c r="H110" s="307">
        <f t="shared" ca="1" si="41"/>
        <v>128.4050130354326</v>
      </c>
      <c r="I110" s="304">
        <f t="shared" ca="1" si="42"/>
        <v>132.07989703784659</v>
      </c>
      <c r="J110" s="306">
        <f t="shared" ca="1" si="43"/>
        <v>154.81888003601975</v>
      </c>
      <c r="K110" s="307">
        <f t="shared" ca="1" si="44"/>
        <v>735.82578224646829</v>
      </c>
      <c r="L110" s="304">
        <f t="shared" ca="1" si="29"/>
        <v>751.93647832395686</v>
      </c>
      <c r="M110" s="306">
        <f t="shared" ca="1" si="45"/>
        <v>1.3343510813137955</v>
      </c>
      <c r="N110" s="304">
        <f t="shared" ca="1" si="46"/>
        <v>76.452685347998212</v>
      </c>
      <c r="P110" s="310">
        <f t="shared" ca="1" si="47"/>
        <v>23</v>
      </c>
      <c r="Q110" s="304">
        <f t="shared" ca="1" si="48"/>
        <v>0</v>
      </c>
      <c r="R110" s="306">
        <f t="shared" ca="1" si="49"/>
        <v>0</v>
      </c>
      <c r="S110" s="307">
        <f t="shared" ca="1" si="50"/>
        <v>3.0549999999999997</v>
      </c>
      <c r="T110" s="304">
        <f t="shared" ca="1" si="30"/>
        <v>29.969549999999998</v>
      </c>
      <c r="U110" s="311">
        <f t="shared" ca="1" si="31"/>
        <v>0</v>
      </c>
      <c r="V110" s="306">
        <f t="shared" ca="1" si="32"/>
        <v>1.1380599771894622</v>
      </c>
      <c r="W110" s="304">
        <f t="shared" ca="1" si="33"/>
        <v>40.654765780326457</v>
      </c>
      <c r="Y110" s="314" t="str">
        <f t="shared" ca="1" si="51"/>
        <v/>
      </c>
      <c r="Z110" s="315" t="str">
        <f t="shared" ca="1" si="52"/>
        <v/>
      </c>
      <c r="AA110" s="316" t="str">
        <f t="shared" ca="1" si="53"/>
        <v/>
      </c>
      <c r="AC110" s="310" t="e">
        <f t="shared" ca="1" si="54"/>
        <v>#N/A</v>
      </c>
      <c r="AD110" s="323" t="e">
        <f t="shared" ca="1" si="55"/>
        <v>#N/A</v>
      </c>
      <c r="AE110" s="324">
        <f t="shared" ca="1" si="34"/>
        <v>735.82578224646829</v>
      </c>
      <c r="AG110" s="306">
        <f t="shared" ca="1" si="56"/>
        <v>-23.3409738186742</v>
      </c>
      <c r="AH110" s="304">
        <f t="shared" ca="1" si="57"/>
        <v>-13.799964100018775</v>
      </c>
    </row>
    <row r="111" spans="1:34" x14ac:dyDescent="0.2">
      <c r="A111" s="347">
        <f t="shared" ca="1" si="35"/>
        <v>0.1</v>
      </c>
      <c r="B111" s="304">
        <f t="shared" ca="1" si="36"/>
        <v>4.8999999999999764</v>
      </c>
      <c r="D111" s="306">
        <f t="shared" ca="1" si="37"/>
        <v>-3.1172858590865027</v>
      </c>
      <c r="E111" s="307">
        <f t="shared" ca="1" si="38"/>
        <v>-22.747355328497925</v>
      </c>
      <c r="F111" s="304">
        <f t="shared" ca="1" si="39"/>
        <v>22.959957438292509</v>
      </c>
      <c r="G111" s="306">
        <f t="shared" ca="1" si="40"/>
        <v>30.627757978973818</v>
      </c>
      <c r="H111" s="307">
        <f t="shared" ca="1" si="41"/>
        <v>126.13027750258281</v>
      </c>
      <c r="I111" s="304">
        <f t="shared" ca="1" si="42"/>
        <v>129.79563344618779</v>
      </c>
      <c r="J111" s="306">
        <f t="shared" ca="1" si="43"/>
        <v>157.89724226321258</v>
      </c>
      <c r="K111" s="307">
        <f t="shared" ca="1" si="44"/>
        <v>748.55254677336904</v>
      </c>
      <c r="L111" s="304">
        <f t="shared" ca="1" si="29"/>
        <v>765.02447960521135</v>
      </c>
      <c r="M111" s="306">
        <f t="shared" ca="1" si="45"/>
        <v>1.3325806237048303</v>
      </c>
      <c r="N111" s="304">
        <f t="shared" ca="1" si="46"/>
        <v>76.351245599197682</v>
      </c>
      <c r="P111" s="310">
        <f t="shared" ca="1" si="47"/>
        <v>23</v>
      </c>
      <c r="Q111" s="304">
        <f t="shared" ca="1" si="48"/>
        <v>0</v>
      </c>
      <c r="R111" s="306">
        <f t="shared" ca="1" si="49"/>
        <v>0</v>
      </c>
      <c r="S111" s="307">
        <f t="shared" ca="1" si="50"/>
        <v>3.0549999999999997</v>
      </c>
      <c r="T111" s="304">
        <f t="shared" ca="1" si="30"/>
        <v>29.969549999999998</v>
      </c>
      <c r="U111" s="311">
        <f t="shared" ca="1" si="31"/>
        <v>0</v>
      </c>
      <c r="V111" s="306">
        <f t="shared" ca="1" si="32"/>
        <v>1.1366105214828612</v>
      </c>
      <c r="W111" s="304">
        <f t="shared" ca="1" si="33"/>
        <v>39.210709968861138</v>
      </c>
      <c r="Y111" s="314" t="str">
        <f t="shared" ca="1" si="51"/>
        <v/>
      </c>
      <c r="Z111" s="315" t="str">
        <f t="shared" ca="1" si="52"/>
        <v/>
      </c>
      <c r="AA111" s="316" t="str">
        <f t="shared" ca="1" si="53"/>
        <v/>
      </c>
      <c r="AC111" s="310" t="e">
        <f t="shared" ca="1" si="54"/>
        <v>#N/A</v>
      </c>
      <c r="AD111" s="323" t="e">
        <f t="shared" ca="1" si="55"/>
        <v>#N/A</v>
      </c>
      <c r="AE111" s="324">
        <f t="shared" ca="1" si="34"/>
        <v>748.55254677336904</v>
      </c>
      <c r="AG111" s="306">
        <f t="shared" ca="1" si="56"/>
        <v>-22.844670151195722</v>
      </c>
      <c r="AH111" s="304">
        <f t="shared" ca="1" si="57"/>
        <v>-13.307615640041394</v>
      </c>
    </row>
    <row r="112" spans="1:34" x14ac:dyDescent="0.2">
      <c r="A112" s="347">
        <f t="shared" ca="1" si="35"/>
        <v>0.1</v>
      </c>
      <c r="B112" s="304">
        <f t="shared" ca="1" si="36"/>
        <v>4.999999999999976</v>
      </c>
      <c r="D112" s="306">
        <f t="shared" ca="1" si="37"/>
        <v>-3.0286467074302386</v>
      </c>
      <c r="E112" s="307">
        <f t="shared" ca="1" si="38"/>
        <v>-22.282478394523956</v>
      </c>
      <c r="F112" s="304">
        <f t="shared" ca="1" si="39"/>
        <v>22.487364102554459</v>
      </c>
      <c r="G112" s="306">
        <f t="shared" ca="1" si="40"/>
        <v>30.324893308230795</v>
      </c>
      <c r="H112" s="307">
        <f t="shared" ca="1" si="41"/>
        <v>123.90202966313042</v>
      </c>
      <c r="I112" s="304">
        <f t="shared" ca="1" si="42"/>
        <v>127.55905341761843</v>
      </c>
      <c r="J112" s="306">
        <f t="shared" ca="1" si="43"/>
        <v>160.94487482757282</v>
      </c>
      <c r="K112" s="307">
        <f t="shared" ca="1" si="44"/>
        <v>761.05416213165472</v>
      </c>
      <c r="L112" s="304">
        <f t="shared" ca="1" si="29"/>
        <v>777.88603948854745</v>
      </c>
      <c r="M112" s="306">
        <f t="shared" ca="1" si="45"/>
        <v>1.3307658892607623</v>
      </c>
      <c r="N112" s="304">
        <f t="shared" ca="1" si="46"/>
        <v>76.247268974615565</v>
      </c>
      <c r="P112" s="310">
        <f t="shared" ca="1" si="47"/>
        <v>23</v>
      </c>
      <c r="Q112" s="304">
        <f t="shared" ca="1" si="48"/>
        <v>0</v>
      </c>
      <c r="R112" s="306">
        <f t="shared" ca="1" si="49"/>
        <v>0</v>
      </c>
      <c r="S112" s="307">
        <f t="shared" ca="1" si="50"/>
        <v>3.0549999999999997</v>
      </c>
      <c r="T112" s="304">
        <f t="shared" ca="1" si="30"/>
        <v>29.969549999999998</v>
      </c>
      <c r="U112" s="311">
        <f t="shared" ca="1" si="31"/>
        <v>0</v>
      </c>
      <c r="V112" s="306">
        <f t="shared" ca="1" si="32"/>
        <v>1.1351884382815411</v>
      </c>
      <c r="W112" s="304">
        <f t="shared" ca="1" si="33"/>
        <v>37.823647223063666</v>
      </c>
      <c r="Y112" s="314" t="str">
        <f t="shared" ca="1" si="51"/>
        <v/>
      </c>
      <c r="Z112" s="315" t="str">
        <f t="shared" ca="1" si="52"/>
        <v/>
      </c>
      <c r="AA112" s="316" t="str">
        <f t="shared" ca="1" si="53"/>
        <v/>
      </c>
      <c r="AC112" s="310">
        <f t="shared" ca="1" si="54"/>
        <v>4.999999999999976</v>
      </c>
      <c r="AD112" s="323">
        <f t="shared" ca="1" si="55"/>
        <v>160.94487482757282</v>
      </c>
      <c r="AE112" s="324">
        <f t="shared" ca="1" si="34"/>
        <v>761.05416213165472</v>
      </c>
      <c r="AG112" s="306">
        <f t="shared" ca="1" si="56"/>
        <v>-22.367900711461669</v>
      </c>
      <c r="AH112" s="304">
        <f t="shared" ca="1" si="57"/>
        <v>-12.83492961337517</v>
      </c>
    </row>
    <row r="113" spans="1:34" x14ac:dyDescent="0.2">
      <c r="A113" s="347">
        <f t="shared" ca="1" si="35"/>
        <v>0.1</v>
      </c>
      <c r="B113" s="304">
        <f t="shared" ca="1" si="36"/>
        <v>5.0999999999999757</v>
      </c>
      <c r="D113" s="306">
        <f t="shared" ca="1" si="37"/>
        <v>-2.9433383119353711</v>
      </c>
      <c r="E113" s="307">
        <f t="shared" ca="1" si="38"/>
        <v>-21.835948026503402</v>
      </c>
      <c r="F113" s="304">
        <f t="shared" ca="1" si="39"/>
        <v>22.033426121115717</v>
      </c>
      <c r="G113" s="306">
        <f t="shared" ca="1" si="40"/>
        <v>30.030559477037258</v>
      </c>
      <c r="H113" s="307">
        <f t="shared" ca="1" si="41"/>
        <v>121.71843486048007</v>
      </c>
      <c r="I113" s="304">
        <f t="shared" ca="1" si="42"/>
        <v>125.36830495539454</v>
      </c>
      <c r="J113" s="306">
        <f t="shared" ca="1" si="43"/>
        <v>163.96264746683622</v>
      </c>
      <c r="K113" s="307">
        <f t="shared" ca="1" si="44"/>
        <v>773.33518535783526</v>
      </c>
      <c r="L113" s="304">
        <f t="shared" ca="1" si="29"/>
        <v>790.52581151836625</v>
      </c>
      <c r="M113" s="306">
        <f t="shared" ca="1" si="45"/>
        <v>1.3289056470376404</v>
      </c>
      <c r="N113" s="304">
        <f t="shared" ca="1" si="46"/>
        <v>76.140684946358647</v>
      </c>
      <c r="P113" s="310">
        <f t="shared" ca="1" si="47"/>
        <v>23</v>
      </c>
      <c r="Q113" s="304">
        <f t="shared" ca="1" si="48"/>
        <v>0</v>
      </c>
      <c r="R113" s="306">
        <f t="shared" ca="1" si="49"/>
        <v>0</v>
      </c>
      <c r="S113" s="307">
        <f t="shared" ca="1" si="50"/>
        <v>3.0549999999999997</v>
      </c>
      <c r="T113" s="304">
        <f t="shared" ca="1" si="30"/>
        <v>29.969549999999998</v>
      </c>
      <c r="U113" s="311">
        <f t="shared" ca="1" si="31"/>
        <v>0</v>
      </c>
      <c r="V113" s="306">
        <f t="shared" ca="1" si="32"/>
        <v>1.1337931144796547</v>
      </c>
      <c r="W113" s="304">
        <f t="shared" ca="1" si="33"/>
        <v>36.490699844375392</v>
      </c>
      <c r="Y113" s="314" t="str">
        <f t="shared" ca="1" si="51"/>
        <v/>
      </c>
      <c r="Z113" s="315" t="str">
        <f t="shared" ca="1" si="52"/>
        <v/>
      </c>
      <c r="AA113" s="316" t="str">
        <f t="shared" ca="1" si="53"/>
        <v/>
      </c>
      <c r="AC113" s="310" t="e">
        <f t="shared" ca="1" si="54"/>
        <v>#N/A</v>
      </c>
      <c r="AD113" s="323" t="e">
        <f t="shared" ca="1" si="55"/>
        <v>#N/A</v>
      </c>
      <c r="AE113" s="324">
        <f t="shared" ca="1" si="34"/>
        <v>773.33518535783526</v>
      </c>
      <c r="AG113" s="306">
        <f t="shared" ca="1" si="56"/>
        <v>-21.909653807417275</v>
      </c>
      <c r="AH113" s="304">
        <f t="shared" ca="1" si="57"/>
        <v>-12.380899254685326</v>
      </c>
    </row>
    <row r="114" spans="1:34" x14ac:dyDescent="0.2">
      <c r="A114" s="347">
        <f t="shared" ca="1" si="35"/>
        <v>0.1</v>
      </c>
      <c r="B114" s="304">
        <f t="shared" ca="1" si="36"/>
        <v>5.1999999999999753</v>
      </c>
      <c r="D114" s="306">
        <f t="shared" ca="1" si="37"/>
        <v>-2.861189663039867</v>
      </c>
      <c r="E114" s="307">
        <f t="shared" ca="1" si="38"/>
        <v>-21.406837810847048</v>
      </c>
      <c r="F114" s="304">
        <f t="shared" ca="1" si="39"/>
        <v>21.597201470278435</v>
      </c>
      <c r="G114" s="306">
        <f t="shared" ca="1" si="40"/>
        <v>29.74444051073327</v>
      </c>
      <c r="H114" s="307">
        <f t="shared" ca="1" si="41"/>
        <v>119.57775107939537</v>
      </c>
      <c r="I114" s="304">
        <f t="shared" ca="1" si="42"/>
        <v>123.22163078981868</v>
      </c>
      <c r="J114" s="306">
        <f t="shared" ca="1" si="43"/>
        <v>166.95139746622473</v>
      </c>
      <c r="K114" s="307">
        <f t="shared" ca="1" si="44"/>
        <v>785.39999465482902</v>
      </c>
      <c r="L114" s="304">
        <f t="shared" ca="1" si="29"/>
        <v>802.94826777304331</v>
      </c>
      <c r="M114" s="306">
        <f t="shared" ca="1" si="45"/>
        <v>1.3269986150064064</v>
      </c>
      <c r="N114" s="304">
        <f t="shared" ca="1" si="46"/>
        <v>76.031420059572682</v>
      </c>
      <c r="P114" s="310">
        <f t="shared" ca="1" si="47"/>
        <v>23</v>
      </c>
      <c r="Q114" s="304">
        <f t="shared" ca="1" si="48"/>
        <v>0</v>
      </c>
      <c r="R114" s="306">
        <f t="shared" ca="1" si="49"/>
        <v>0</v>
      </c>
      <c r="S114" s="307">
        <f t="shared" ca="1" si="50"/>
        <v>3.0549999999999997</v>
      </c>
      <c r="T114" s="304">
        <f t="shared" ca="1" si="30"/>
        <v>29.969549999999998</v>
      </c>
      <c r="U114" s="311">
        <f t="shared" ca="1" si="31"/>
        <v>0</v>
      </c>
      <c r="V114" s="306">
        <f t="shared" ca="1" si="32"/>
        <v>1.1324239616558178</v>
      </c>
      <c r="W114" s="304">
        <f t="shared" ca="1" si="33"/>
        <v>35.209172979492514</v>
      </c>
      <c r="Y114" s="314" t="str">
        <f t="shared" ca="1" si="51"/>
        <v/>
      </c>
      <c r="Z114" s="315" t="str">
        <f t="shared" ca="1" si="52"/>
        <v/>
      </c>
      <c r="AA114" s="316" t="str">
        <f t="shared" ca="1" si="53"/>
        <v/>
      </c>
      <c r="AC114" s="310" t="e">
        <f t="shared" ca="1" si="54"/>
        <v>#N/A</v>
      </c>
      <c r="AD114" s="323" t="e">
        <f t="shared" ca="1" si="55"/>
        <v>#N/A</v>
      </c>
      <c r="AE114" s="324">
        <f t="shared" ca="1" si="34"/>
        <v>785.39999465482902</v>
      </c>
      <c r="AG114" s="306">
        <f t="shared" ca="1" si="56"/>
        <v>-21.468982299450289</v>
      </c>
      <c r="AH114" s="304">
        <f t="shared" ca="1" si="57"/>
        <v>-11.944582600450211</v>
      </c>
    </row>
    <row r="115" spans="1:34" x14ac:dyDescent="0.2">
      <c r="A115" s="347">
        <f t="shared" ca="1" si="35"/>
        <v>0.1</v>
      </c>
      <c r="B115" s="304">
        <f t="shared" ca="1" si="36"/>
        <v>5.299999999999975</v>
      </c>
      <c r="D115" s="306">
        <f t="shared" ca="1" si="37"/>
        <v>-2.7820405874432845</v>
      </c>
      <c r="E115" s="307">
        <f t="shared" ca="1" si="38"/>
        <v>-20.994280193067475</v>
      </c>
      <c r="F115" s="304">
        <f t="shared" ca="1" si="39"/>
        <v>21.177807975690193</v>
      </c>
      <c r="G115" s="306">
        <f t="shared" ca="1" si="40"/>
        <v>29.466236451988941</v>
      </c>
      <c r="H115" s="307">
        <f t="shared" ca="1" si="41"/>
        <v>117.47832306008863</v>
      </c>
      <c r="I115" s="304">
        <f t="shared" ca="1" si="42"/>
        <v>121.11736242031971</v>
      </c>
      <c r="J115" s="306">
        <f t="shared" ca="1" si="43"/>
        <v>169.91193131436086</v>
      </c>
      <c r="K115" s="307">
        <f t="shared" ca="1" si="44"/>
        <v>797.25279836180323</v>
      </c>
      <c r="L115" s="304">
        <f t="shared" ca="1" si="29"/>
        <v>815.15770799195798</v>
      </c>
      <c r="M115" s="306">
        <f t="shared" ca="1" si="45"/>
        <v>1.3250434575814656</v>
      </c>
      <c r="N115" s="304">
        <f t="shared" ca="1" si="46"/>
        <v>75.919397790839895</v>
      </c>
      <c r="P115" s="310">
        <f t="shared" ca="1" si="47"/>
        <v>23</v>
      </c>
      <c r="Q115" s="304">
        <f t="shared" ca="1" si="48"/>
        <v>0</v>
      </c>
      <c r="R115" s="306">
        <f t="shared" ca="1" si="49"/>
        <v>0</v>
      </c>
      <c r="S115" s="307">
        <f t="shared" ca="1" si="50"/>
        <v>3.0549999999999997</v>
      </c>
      <c r="T115" s="304">
        <f t="shared" ca="1" si="30"/>
        <v>29.969549999999998</v>
      </c>
      <c r="U115" s="311">
        <f t="shared" ca="1" si="31"/>
        <v>0</v>
      </c>
      <c r="V115" s="306">
        <f t="shared" ca="1" si="32"/>
        <v>1.1310804148065041</v>
      </c>
      <c r="W115" s="304">
        <f t="shared" ca="1" si="33"/>
        <v>33.976540833105787</v>
      </c>
      <c r="Y115" s="314" t="str">
        <f t="shared" ca="1" si="51"/>
        <v/>
      </c>
      <c r="Z115" s="315" t="str">
        <f t="shared" ca="1" si="52"/>
        <v/>
      </c>
      <c r="AA115" s="316" t="str">
        <f t="shared" ca="1" si="53"/>
        <v/>
      </c>
      <c r="AC115" s="310" t="e">
        <f t="shared" ca="1" si="54"/>
        <v>#N/A</v>
      </c>
      <c r="AD115" s="323" t="e">
        <f t="shared" ca="1" si="55"/>
        <v>#N/A</v>
      </c>
      <c r="AE115" s="324">
        <f t="shared" ca="1" si="34"/>
        <v>797.25279836180323</v>
      </c>
      <c r="AG115" s="306">
        <f t="shared" ca="1" si="56"/>
        <v>-21.044998634960617</v>
      </c>
      <c r="AH115" s="304">
        <f t="shared" ca="1" si="57"/>
        <v>-11.525097538295423</v>
      </c>
    </row>
    <row r="116" spans="1:34" x14ac:dyDescent="0.2">
      <c r="A116" s="347">
        <f t="shared" ca="1" si="35"/>
        <v>0.1</v>
      </c>
      <c r="B116" s="304">
        <f t="shared" ca="1" si="36"/>
        <v>5.3999999999999746</v>
      </c>
      <c r="D116" s="306">
        <f t="shared" ca="1" si="37"/>
        <v>-2.705740930649049</v>
      </c>
      <c r="E116" s="307">
        <f t="shared" ca="1" si="38"/>
        <v>-20.597462039328008</v>
      </c>
      <c r="F116" s="304">
        <f t="shared" ca="1" si="39"/>
        <v>20.774418799219099</v>
      </c>
      <c r="G116" s="306">
        <f t="shared" ca="1" si="40"/>
        <v>29.195662358924036</v>
      </c>
      <c r="H116" s="307">
        <f t="shared" ca="1" si="41"/>
        <v>115.41857685615582</v>
      </c>
      <c r="I116" s="304">
        <f t="shared" ca="1" si="42"/>
        <v>119.05391461046815</v>
      </c>
      <c r="J116" s="306">
        <f t="shared" ca="1" si="43"/>
        <v>172.84502625490651</v>
      </c>
      <c r="K116" s="307">
        <f t="shared" ca="1" si="44"/>
        <v>808.89764335761549</v>
      </c>
      <c r="L116" s="304">
        <f t="shared" ca="1" si="29"/>
        <v>827.15826812682189</v>
      </c>
      <c r="M116" s="306">
        <f t="shared" ca="1" si="45"/>
        <v>1.3230387830024737</v>
      </c>
      <c r="N116" s="304">
        <f t="shared" ca="1" si="46"/>
        <v>75.8045383981665</v>
      </c>
      <c r="P116" s="310">
        <f t="shared" ca="1" si="47"/>
        <v>23</v>
      </c>
      <c r="Q116" s="304">
        <f t="shared" ca="1" si="48"/>
        <v>0</v>
      </c>
      <c r="R116" s="306">
        <f t="shared" ca="1" si="49"/>
        <v>0</v>
      </c>
      <c r="S116" s="307">
        <f t="shared" ca="1" si="50"/>
        <v>3.0549999999999997</v>
      </c>
      <c r="T116" s="304">
        <f t="shared" ca="1" si="30"/>
        <v>29.969549999999998</v>
      </c>
      <c r="U116" s="311">
        <f t="shared" ca="1" si="31"/>
        <v>0</v>
      </c>
      <c r="V116" s="306">
        <f t="shared" ca="1" si="32"/>
        <v>1.1297619311607903</v>
      </c>
      <c r="W116" s="304">
        <f t="shared" ca="1" si="33"/>
        <v>32.790434083926193</v>
      </c>
      <c r="Y116" s="314" t="str">
        <f t="shared" ca="1" si="51"/>
        <v/>
      </c>
      <c r="Z116" s="315" t="str">
        <f t="shared" ca="1" si="52"/>
        <v/>
      </c>
      <c r="AA116" s="316" t="str">
        <f t="shared" ca="1" si="53"/>
        <v/>
      </c>
      <c r="AC116" s="310" t="e">
        <f t="shared" ca="1" si="54"/>
        <v>#N/A</v>
      </c>
      <c r="AD116" s="323" t="e">
        <f t="shared" ca="1" si="55"/>
        <v>#N/A</v>
      </c>
      <c r="AE116" s="324">
        <f t="shared" ca="1" si="34"/>
        <v>808.89764335761549</v>
      </c>
      <c r="AG116" s="306">
        <f t="shared" ca="1" si="56"/>
        <v>-20.636870319552813</v>
      </c>
      <c r="AH116" s="304">
        <f t="shared" ca="1" si="57"/>
        <v>-11.121617293978982</v>
      </c>
    </row>
    <row r="117" spans="1:34" x14ac:dyDescent="0.2">
      <c r="A117" s="347">
        <f t="shared" ca="1" si="35"/>
        <v>0.1</v>
      </c>
      <c r="B117" s="304">
        <f t="shared" ca="1" si="36"/>
        <v>5.4999999999999742</v>
      </c>
      <c r="D117" s="306">
        <f t="shared" ca="1" si="37"/>
        <v>-2.6321498108855161</v>
      </c>
      <c r="E117" s="307">
        <f t="shared" ca="1" si="38"/>
        <v>-20.215620585338279</v>
      </c>
      <c r="F117" s="304">
        <f t="shared" ca="1" si="39"/>
        <v>20.386258319694115</v>
      </c>
      <c r="G117" s="306">
        <f t="shared" ca="1" si="40"/>
        <v>28.932447377835484</v>
      </c>
      <c r="H117" s="307">
        <f t="shared" ca="1" si="41"/>
        <v>113.39701479762199</v>
      </c>
      <c r="I117" s="304">
        <f t="shared" ca="1" si="42"/>
        <v>117.02978029665492</v>
      </c>
      <c r="J117" s="306">
        <f t="shared" ca="1" si="43"/>
        <v>175.75143174174448</v>
      </c>
      <c r="K117" s="307">
        <f t="shared" ca="1" si="44"/>
        <v>820.33842294030433</v>
      </c>
      <c r="L117" s="304">
        <f t="shared" ca="1" si="29"/>
        <v>838.95392836046642</v>
      </c>
      <c r="M117" s="306">
        <f t="shared" ca="1" si="45"/>
        <v>1.3209831405595023</v>
      </c>
      <c r="N117" s="304">
        <f t="shared" ca="1" si="46"/>
        <v>75.686758761996273</v>
      </c>
      <c r="P117" s="310">
        <f t="shared" ca="1" si="47"/>
        <v>23</v>
      </c>
      <c r="Q117" s="304">
        <f t="shared" ca="1" si="48"/>
        <v>0</v>
      </c>
      <c r="R117" s="306">
        <f t="shared" ca="1" si="49"/>
        <v>0</v>
      </c>
      <c r="S117" s="307">
        <f t="shared" ca="1" si="50"/>
        <v>3.0549999999999997</v>
      </c>
      <c r="T117" s="304">
        <f t="shared" ca="1" si="30"/>
        <v>29.969549999999998</v>
      </c>
      <c r="U117" s="311">
        <f t="shared" ca="1" si="31"/>
        <v>0</v>
      </c>
      <c r="V117" s="306">
        <f t="shared" ca="1" si="32"/>
        <v>1.1284679890702798</v>
      </c>
      <c r="W117" s="304">
        <f t="shared" ca="1" si="33"/>
        <v>31.648628385158197</v>
      </c>
      <c r="Y117" s="314" t="str">
        <f t="shared" ca="1" si="51"/>
        <v/>
      </c>
      <c r="Z117" s="315" t="str">
        <f t="shared" ca="1" si="52"/>
        <v/>
      </c>
      <c r="AA117" s="316" t="str">
        <f t="shared" ca="1" si="53"/>
        <v/>
      </c>
      <c r="AC117" s="310" t="e">
        <f t="shared" ca="1" si="54"/>
        <v>#N/A</v>
      </c>
      <c r="AD117" s="323" t="e">
        <f t="shared" ca="1" si="55"/>
        <v>#N/A</v>
      </c>
      <c r="AE117" s="324">
        <f t="shared" ca="1" si="34"/>
        <v>820.33842294030433</v>
      </c>
      <c r="AG117" s="306">
        <f t="shared" ca="1" si="56"/>
        <v>-20.243815780993696</v>
      </c>
      <c r="AH117" s="304">
        <f t="shared" ca="1" si="57"/>
        <v>-10.733366312250801</v>
      </c>
    </row>
    <row r="118" spans="1:34" x14ac:dyDescent="0.2">
      <c r="A118" s="347">
        <f t="shared" ca="1" si="35"/>
        <v>0.1</v>
      </c>
      <c r="B118" s="304">
        <f t="shared" ca="1" si="36"/>
        <v>5.5999999999999739</v>
      </c>
      <c r="D118" s="306">
        <f t="shared" ca="1" si="37"/>
        <v>-2.5611349373590588</v>
      </c>
      <c r="E118" s="307">
        <f t="shared" ca="1" si="38"/>
        <v>-19.848039734339935</v>
      </c>
      <c r="F118" s="304">
        <f t="shared" ca="1" si="39"/>
        <v>20.01259836861016</v>
      </c>
      <c r="G118" s="306">
        <f t="shared" ca="1" si="40"/>
        <v>28.676333884099577</v>
      </c>
      <c r="H118" s="307">
        <f t="shared" ca="1" si="41"/>
        <v>111.41221082418799</v>
      </c>
      <c r="I118" s="304">
        <f t="shared" ca="1" si="42"/>
        <v>115.04352587506031</v>
      </c>
      <c r="J118" s="306">
        <f t="shared" ca="1" si="43"/>
        <v>178.63187080484124</v>
      </c>
      <c r="K118" s="307">
        <f t="shared" ca="1" si="44"/>
        <v>831.57888422139479</v>
      </c>
      <c r="L118" s="304">
        <f t="shared" ca="1" si="29"/>
        <v>850.54852063250189</v>
      </c>
      <c r="M118" s="306">
        <f t="shared" ca="1" si="45"/>
        <v>1.3188750176509914</v>
      </c>
      <c r="N118" s="304">
        <f t="shared" ca="1" si="46"/>
        <v>75.565972216643758</v>
      </c>
      <c r="P118" s="310">
        <f t="shared" ca="1" si="47"/>
        <v>23</v>
      </c>
      <c r="Q118" s="304">
        <f t="shared" ca="1" si="48"/>
        <v>0</v>
      </c>
      <c r="R118" s="306">
        <f t="shared" ca="1" si="49"/>
        <v>0</v>
      </c>
      <c r="S118" s="307">
        <f t="shared" ca="1" si="50"/>
        <v>3.0549999999999997</v>
      </c>
      <c r="T118" s="304">
        <f t="shared" ca="1" si="30"/>
        <v>29.969549999999998</v>
      </c>
      <c r="U118" s="311">
        <f t="shared" ca="1" si="31"/>
        <v>0</v>
      </c>
      <c r="V118" s="306">
        <f t="shared" ca="1" si="32"/>
        <v>1.1271980869685498</v>
      </c>
      <c r="W118" s="304">
        <f t="shared" ca="1" si="33"/>
        <v>30.549033843654453</v>
      </c>
      <c r="Y118" s="314" t="str">
        <f t="shared" ca="1" si="51"/>
        <v/>
      </c>
      <c r="Z118" s="315" t="str">
        <f t="shared" ca="1" si="52"/>
        <v/>
      </c>
      <c r="AA118" s="316" t="str">
        <f t="shared" ca="1" si="53"/>
        <v/>
      </c>
      <c r="AC118" s="310" t="e">
        <f t="shared" ca="1" si="54"/>
        <v>#N/A</v>
      </c>
      <c r="AD118" s="323" t="e">
        <f t="shared" ca="1" si="55"/>
        <v>#N/A</v>
      </c>
      <c r="AE118" s="324">
        <f t="shared" ca="1" si="34"/>
        <v>831.57888422139479</v>
      </c>
      <c r="AG118" s="306">
        <f t="shared" ca="1" si="56"/>
        <v>-19.865100586947456</v>
      </c>
      <c r="AH118" s="304">
        <f t="shared" ca="1" si="57"/>
        <v>-10.359616492686808</v>
      </c>
    </row>
    <row r="119" spans="1:34" x14ac:dyDescent="0.2">
      <c r="A119" s="347">
        <f t="shared" ca="1" si="35"/>
        <v>0.1</v>
      </c>
      <c r="B119" s="304">
        <f t="shared" ca="1" si="36"/>
        <v>5.6999999999999735</v>
      </c>
      <c r="D119" s="306">
        <f t="shared" ca="1" si="37"/>
        <v>-2.4925719865678988</v>
      </c>
      <c r="E119" s="307">
        <f t="shared" ca="1" si="38"/>
        <v>-19.494046670134086</v>
      </c>
      <c r="F119" s="304">
        <f t="shared" ca="1" si="39"/>
        <v>19.65275478617664</v>
      </c>
      <c r="G119" s="306">
        <f t="shared" ca="1" si="40"/>
        <v>28.427076685442788</v>
      </c>
      <c r="H119" s="307">
        <f t="shared" ca="1" si="41"/>
        <v>109.46280615717458</v>
      </c>
      <c r="I119" s="304">
        <f t="shared" ca="1" si="42"/>
        <v>113.09378683501239</v>
      </c>
      <c r="J119" s="306">
        <f t="shared" ca="1" si="43"/>
        <v>181.48704133331836</v>
      </c>
      <c r="K119" s="307">
        <f t="shared" ca="1" si="44"/>
        <v>842.62263507046293</v>
      </c>
      <c r="L119" s="304">
        <f t="shared" ca="1" si="29"/>
        <v>861.94573570788793</v>
      </c>
      <c r="M119" s="306">
        <f t="shared" ca="1" si="45"/>
        <v>1.3167128366630916</v>
      </c>
      <c r="N119" s="304">
        <f t="shared" ca="1" si="46"/>
        <v>75.442088371493668</v>
      </c>
      <c r="P119" s="310">
        <f t="shared" ca="1" si="47"/>
        <v>23</v>
      </c>
      <c r="Q119" s="304">
        <f t="shared" ca="1" si="48"/>
        <v>0</v>
      </c>
      <c r="R119" s="306">
        <f t="shared" ca="1" si="49"/>
        <v>0</v>
      </c>
      <c r="S119" s="307">
        <f t="shared" ca="1" si="50"/>
        <v>3.0549999999999997</v>
      </c>
      <c r="T119" s="304">
        <f t="shared" ca="1" si="30"/>
        <v>29.969549999999998</v>
      </c>
      <c r="U119" s="311">
        <f t="shared" ca="1" si="31"/>
        <v>0</v>
      </c>
      <c r="V119" s="306">
        <f t="shared" ca="1" si="32"/>
        <v>1.1259517423949823</v>
      </c>
      <c r="W119" s="304">
        <f t="shared" ca="1" si="33"/>
        <v>29.48968538347868</v>
      </c>
      <c r="Y119" s="314" t="str">
        <f t="shared" ca="1" si="51"/>
        <v/>
      </c>
      <c r="Z119" s="315" t="str">
        <f t="shared" ca="1" si="52"/>
        <v/>
      </c>
      <c r="AA119" s="316" t="str">
        <f t="shared" ca="1" si="53"/>
        <v/>
      </c>
      <c r="AC119" s="310" t="e">
        <f t="shared" ca="1" si="54"/>
        <v>#N/A</v>
      </c>
      <c r="AD119" s="323" t="e">
        <f t="shared" ca="1" si="55"/>
        <v>#N/A</v>
      </c>
      <c r="AE119" s="324">
        <f t="shared" ca="1" si="34"/>
        <v>842.62263507046293</v>
      </c>
      <c r="AG119" s="306">
        <f t="shared" ca="1" si="56"/>
        <v>-19.500033981771747</v>
      </c>
      <c r="AH119" s="304">
        <f t="shared" ca="1" si="57"/>
        <v>-9.9996837458770713</v>
      </c>
    </row>
    <row r="120" spans="1:34" x14ac:dyDescent="0.2">
      <c r="A120" s="347">
        <f t="shared" ca="1" si="35"/>
        <v>0.1</v>
      </c>
      <c r="B120" s="304">
        <f t="shared" ca="1" si="36"/>
        <v>5.7999999999999732</v>
      </c>
      <c r="D120" s="306">
        <f t="shared" ca="1" si="37"/>
        <v>-2.4263440310871385</v>
      </c>
      <c r="E120" s="307">
        <f t="shared" ca="1" si="38"/>
        <v>-19.153008754801618</v>
      </c>
      <c r="F120" s="304">
        <f t="shared" ca="1" si="39"/>
        <v>19.306084266849652</v>
      </c>
      <c r="G120" s="306">
        <f t="shared" ca="1" si="40"/>
        <v>28.184442282334075</v>
      </c>
      <c r="H120" s="307">
        <f t="shared" ca="1" si="41"/>
        <v>107.54750528169443</v>
      </c>
      <c r="I120" s="304">
        <f t="shared" ca="1" si="42"/>
        <v>111.17926370993069</v>
      </c>
      <c r="J120" s="306">
        <f t="shared" ca="1" si="43"/>
        <v>184.31761728170721</v>
      </c>
      <c r="K120" s="307">
        <f t="shared" ca="1" si="44"/>
        <v>853.47315064240638</v>
      </c>
      <c r="L120" s="304">
        <f t="shared" ca="1" si="29"/>
        <v>873.14912982140777</v>
      </c>
      <c r="M120" s="306">
        <f t="shared" ca="1" si="45"/>
        <v>1.3144949516581099</v>
      </c>
      <c r="N120" s="304">
        <f t="shared" ca="1" si="46"/>
        <v>75.315012921262877</v>
      </c>
      <c r="P120" s="310">
        <f t="shared" ca="1" si="47"/>
        <v>23</v>
      </c>
      <c r="Q120" s="304">
        <f t="shared" ca="1" si="48"/>
        <v>0</v>
      </c>
      <c r="R120" s="306">
        <f t="shared" ca="1" si="49"/>
        <v>0</v>
      </c>
      <c r="S120" s="307">
        <f t="shared" ca="1" si="50"/>
        <v>3.0549999999999997</v>
      </c>
      <c r="T120" s="304">
        <f t="shared" ca="1" si="30"/>
        <v>29.969549999999998</v>
      </c>
      <c r="U120" s="311">
        <f t="shared" ca="1" si="31"/>
        <v>0</v>
      </c>
      <c r="V120" s="306">
        <f t="shared" ca="1" si="32"/>
        <v>1.1247284910782605</v>
      </c>
      <c r="W120" s="304">
        <f t="shared" ca="1" si="33"/>
        <v>28.46873390972117</v>
      </c>
      <c r="Y120" s="314" t="str">
        <f t="shared" ca="1" si="51"/>
        <v/>
      </c>
      <c r="Z120" s="315" t="str">
        <f t="shared" ca="1" si="52"/>
        <v/>
      </c>
      <c r="AA120" s="316" t="str">
        <f t="shared" ca="1" si="53"/>
        <v/>
      </c>
      <c r="AC120" s="310" t="e">
        <f t="shared" ca="1" si="54"/>
        <v>#N/A</v>
      </c>
      <c r="AD120" s="323" t="e">
        <f t="shared" ca="1" si="55"/>
        <v>#N/A</v>
      </c>
      <c r="AE120" s="324">
        <f t="shared" ca="1" si="34"/>
        <v>853.47315064240638</v>
      </c>
      <c r="AG120" s="306">
        <f t="shared" ca="1" si="56"/>
        <v>-19.147965711411491</v>
      </c>
      <c r="AH120" s="304">
        <f t="shared" ca="1" si="57"/>
        <v>-9.6529248391092253</v>
      </c>
    </row>
    <row r="121" spans="1:34" x14ac:dyDescent="0.2">
      <c r="A121" s="347">
        <f t="shared" ca="1" si="35"/>
        <v>0.1</v>
      </c>
      <c r="B121" s="304">
        <f t="shared" ca="1" si="36"/>
        <v>5.8999999999999728</v>
      </c>
      <c r="D121" s="306">
        <f t="shared" ca="1" si="37"/>
        <v>-2.3623410158357996</v>
      </c>
      <c r="E121" s="307">
        <f t="shared" ca="1" si="38"/>
        <v>-18.824330684024588</v>
      </c>
      <c r="F121" s="304">
        <f t="shared" ca="1" si="39"/>
        <v>18.971981466800187</v>
      </c>
      <c r="G121" s="306">
        <f t="shared" ca="1" si="40"/>
        <v>27.948208180750495</v>
      </c>
      <c r="H121" s="307">
        <f t="shared" ca="1" si="41"/>
        <v>105.66507221329196</v>
      </c>
      <c r="I121" s="304">
        <f t="shared" ca="1" si="42"/>
        <v>109.29871831981734</v>
      </c>
      <c r="J121" s="306">
        <f t="shared" ca="1" si="43"/>
        <v>187.12424980486145</v>
      </c>
      <c r="K121" s="307">
        <f t="shared" ca="1" si="44"/>
        <v>864.13377951715574</v>
      </c>
      <c r="L121" s="304">
        <f t="shared" ca="1" si="29"/>
        <v>884.16213092827979</v>
      </c>
      <c r="M121" s="306">
        <f t="shared" ca="1" si="45"/>
        <v>1.3122196448588237</v>
      </c>
      <c r="N121" s="304">
        <f t="shared" ca="1" si="46"/>
        <v>75.184647444566352</v>
      </c>
      <c r="P121" s="310">
        <f t="shared" ca="1" si="47"/>
        <v>23</v>
      </c>
      <c r="Q121" s="304">
        <f t="shared" ca="1" si="48"/>
        <v>0</v>
      </c>
      <c r="R121" s="306">
        <f t="shared" ca="1" si="49"/>
        <v>0</v>
      </c>
      <c r="S121" s="307">
        <f t="shared" ca="1" si="50"/>
        <v>3.0549999999999997</v>
      </c>
      <c r="T121" s="304">
        <f t="shared" ca="1" si="30"/>
        <v>29.969549999999998</v>
      </c>
      <c r="U121" s="311">
        <f t="shared" ca="1" si="31"/>
        <v>0</v>
      </c>
      <c r="V121" s="306">
        <f t="shared" ca="1" si="32"/>
        <v>1.1235278860752194</v>
      </c>
      <c r="W121" s="304">
        <f t="shared" ca="1" si="33"/>
        <v>27.484438197335308</v>
      </c>
      <c r="Y121" s="314" t="str">
        <f t="shared" ca="1" si="51"/>
        <v/>
      </c>
      <c r="Z121" s="315" t="str">
        <f t="shared" ca="1" si="52"/>
        <v/>
      </c>
      <c r="AA121" s="316" t="str">
        <f t="shared" ca="1" si="53"/>
        <v/>
      </c>
      <c r="AC121" s="310" t="e">
        <f t="shared" ca="1" si="54"/>
        <v>#N/A</v>
      </c>
      <c r="AD121" s="323" t="e">
        <f t="shared" ca="1" si="55"/>
        <v>#N/A</v>
      </c>
      <c r="AE121" s="324">
        <f t="shared" ca="1" si="34"/>
        <v>864.13377951715574</v>
      </c>
      <c r="AG121" s="306">
        <f t="shared" ca="1" si="56"/>
        <v>-18.808283108729853</v>
      </c>
      <c r="AH121" s="304">
        <f t="shared" ca="1" si="57"/>
        <v>-9.3187345040003837</v>
      </c>
    </row>
    <row r="122" spans="1:34" x14ac:dyDescent="0.2">
      <c r="A122" s="347">
        <f t="shared" ca="1" si="35"/>
        <v>0.1</v>
      </c>
      <c r="B122" s="304">
        <f t="shared" ca="1" si="36"/>
        <v>5.9999999999999725</v>
      </c>
      <c r="D122" s="306">
        <f t="shared" ca="1" si="37"/>
        <v>-2.3004592773660595</v>
      </c>
      <c r="E122" s="307">
        <f t="shared" ca="1" si="38"/>
        <v>-18.507451875789442</v>
      </c>
      <c r="F122" s="304">
        <f t="shared" ca="1" si="39"/>
        <v>18.649876348691475</v>
      </c>
      <c r="G122" s="306">
        <f t="shared" ca="1" si="40"/>
        <v>27.71816225301389</v>
      </c>
      <c r="H122" s="307">
        <f t="shared" ca="1" si="41"/>
        <v>103.81432702571303</v>
      </c>
      <c r="I122" s="304">
        <f t="shared" ca="1" si="42"/>
        <v>107.45097028173406</v>
      </c>
      <c r="J122" s="306">
        <f t="shared" ca="1" si="43"/>
        <v>189.90756832654967</v>
      </c>
      <c r="K122" s="307">
        <f t="shared" ca="1" si="44"/>
        <v>874.60774947910602</v>
      </c>
      <c r="L122" s="304">
        <f t="shared" ca="1" si="29"/>
        <v>894.98804458864686</v>
      </c>
      <c r="M122" s="306">
        <f t="shared" ca="1" si="45"/>
        <v>1.3098851229143895</v>
      </c>
      <c r="N122" s="304">
        <f t="shared" ca="1" si="46"/>
        <v>75.050889189969595</v>
      </c>
      <c r="P122" s="310">
        <f t="shared" ca="1" si="47"/>
        <v>23</v>
      </c>
      <c r="Q122" s="304">
        <f t="shared" ca="1" si="48"/>
        <v>0</v>
      </c>
      <c r="R122" s="306">
        <f t="shared" ca="1" si="49"/>
        <v>0</v>
      </c>
      <c r="S122" s="307">
        <f t="shared" ca="1" si="50"/>
        <v>3.0549999999999997</v>
      </c>
      <c r="T122" s="304">
        <f t="shared" ca="1" si="30"/>
        <v>29.969549999999998</v>
      </c>
      <c r="U122" s="311">
        <f t="shared" ca="1" si="31"/>
        <v>0</v>
      </c>
      <c r="V122" s="306">
        <f t="shared" ca="1" si="32"/>
        <v>1.1223494969610972</v>
      </c>
      <c r="W122" s="304">
        <f t="shared" ca="1" si="33"/>
        <v>26.535157437646436</v>
      </c>
      <c r="Y122" s="314" t="str">
        <f t="shared" ca="1" si="51"/>
        <v/>
      </c>
      <c r="Z122" s="315" t="str">
        <f t="shared" ca="1" si="52"/>
        <v/>
      </c>
      <c r="AA122" s="316" t="str">
        <f t="shared" ca="1" si="53"/>
        <v/>
      </c>
      <c r="AC122" s="310">
        <f t="shared" ca="1" si="54"/>
        <v>5.9999999999999725</v>
      </c>
      <c r="AD122" s="323">
        <f t="shared" ca="1" si="55"/>
        <v>189.90756832654967</v>
      </c>
      <c r="AE122" s="324">
        <f t="shared" ca="1" si="34"/>
        <v>874.60774947910602</v>
      </c>
      <c r="AG122" s="306">
        <f t="shared" ca="1" si="56"/>
        <v>-18.480408414526213</v>
      </c>
      <c r="AH122" s="304">
        <f t="shared" ca="1" si="57"/>
        <v>-8.9965427814518204</v>
      </c>
    </row>
    <row r="123" spans="1:34" x14ac:dyDescent="0.2">
      <c r="A123" s="347">
        <f t="shared" ca="1" si="35"/>
        <v>0.1</v>
      </c>
      <c r="B123" s="304">
        <f t="shared" ca="1" si="36"/>
        <v>6.0999999999999721</v>
      </c>
      <c r="D123" s="306">
        <f t="shared" ca="1" si="37"/>
        <v>-2.2406011021826364</v>
      </c>
      <c r="E123" s="307">
        <f t="shared" ca="1" si="38"/>
        <v>-18.201844070790408</v>
      </c>
      <c r="F123" s="304">
        <f t="shared" ca="1" si="39"/>
        <v>18.339231741718898</v>
      </c>
      <c r="G123" s="306">
        <f t="shared" ca="1" si="40"/>
        <v>27.494102142795626</v>
      </c>
      <c r="H123" s="307">
        <f t="shared" ca="1" si="41"/>
        <v>101.99414261863399</v>
      </c>
      <c r="I123" s="304">
        <f t="shared" ca="1" si="42"/>
        <v>105.63489376692121</v>
      </c>
      <c r="J123" s="306">
        <f t="shared" ca="1" si="43"/>
        <v>192.66818154634015</v>
      </c>
      <c r="K123" s="307">
        <f t="shared" ca="1" si="44"/>
        <v>884.89817296132333</v>
      </c>
      <c r="L123" s="304">
        <f t="shared" ca="1" si="29"/>
        <v>905.6300595114219</v>
      </c>
      <c r="M123" s="306">
        <f t="shared" ca="1" si="45"/>
        <v>1.307489512932456</v>
      </c>
      <c r="N123" s="304">
        <f t="shared" ca="1" si="46"/>
        <v>74.913630848645397</v>
      </c>
      <c r="P123" s="310">
        <f t="shared" ca="1" si="47"/>
        <v>23</v>
      </c>
      <c r="Q123" s="304">
        <f t="shared" ca="1" si="48"/>
        <v>0</v>
      </c>
      <c r="R123" s="306">
        <f t="shared" ca="1" si="49"/>
        <v>0</v>
      </c>
      <c r="S123" s="307">
        <f t="shared" ca="1" si="50"/>
        <v>3.0549999999999997</v>
      </c>
      <c r="T123" s="304">
        <f t="shared" ca="1" si="30"/>
        <v>29.969549999999998</v>
      </c>
      <c r="U123" s="311">
        <f t="shared" ca="1" si="31"/>
        <v>0</v>
      </c>
      <c r="V123" s="306">
        <f t="shared" ca="1" si="32"/>
        <v>1.1211929090675652</v>
      </c>
      <c r="W123" s="304">
        <f t="shared" ca="1" si="33"/>
        <v>25.619344382158008</v>
      </c>
      <c r="Y123" s="314" t="str">
        <f t="shared" ca="1" si="51"/>
        <v/>
      </c>
      <c r="Z123" s="315" t="str">
        <f t="shared" ca="1" si="52"/>
        <v/>
      </c>
      <c r="AA123" s="316" t="str">
        <f t="shared" ca="1" si="53"/>
        <v/>
      </c>
      <c r="AC123" s="310" t="e">
        <f t="shared" ca="1" si="54"/>
        <v>#N/A</v>
      </c>
      <c r="AD123" s="323" t="e">
        <f t="shared" ca="1" si="55"/>
        <v>#N/A</v>
      </c>
      <c r="AE123" s="324">
        <f t="shared" ca="1" si="34"/>
        <v>884.89817296132333</v>
      </c>
      <c r="AG123" s="306">
        <f t="shared" ca="1" si="56"/>
        <v>-18.1637963120602</v>
      </c>
      <c r="AH123" s="304">
        <f t="shared" ca="1" si="57"/>
        <v>-8.6858125818809953</v>
      </c>
    </row>
    <row r="124" spans="1:34" x14ac:dyDescent="0.2">
      <c r="A124" s="347">
        <f t="shared" ca="1" si="35"/>
        <v>0.1</v>
      </c>
      <c r="B124" s="304">
        <f t="shared" ca="1" si="36"/>
        <v>6.1999999999999718</v>
      </c>
      <c r="D124" s="306">
        <f t="shared" ca="1" si="37"/>
        <v>-2.1826743205140597</v>
      </c>
      <c r="E124" s="307">
        <f t="shared" ca="1" si="38"/>
        <v>-17.907009125096121</v>
      </c>
      <c r="F124" s="304">
        <f t="shared" ca="1" si="39"/>
        <v>18.03954109714843</v>
      </c>
      <c r="G124" s="306">
        <f t="shared" ca="1" si="40"/>
        <v>27.275834710744221</v>
      </c>
      <c r="H124" s="307">
        <f t="shared" ca="1" si="41"/>
        <v>100.20344170612438</v>
      </c>
      <c r="I124" s="304">
        <f t="shared" ca="1" si="42"/>
        <v>103.84941448520789</v>
      </c>
      <c r="J124" s="306">
        <f t="shared" ca="1" si="43"/>
        <v>195.40667838901715</v>
      </c>
      <c r="K124" s="307">
        <f t="shared" ca="1" si="44"/>
        <v>895.00805217756124</v>
      </c>
      <c r="L124" s="304">
        <f t="shared" ca="1" si="29"/>
        <v>916.0912527809121</v>
      </c>
      <c r="M124" s="306">
        <f t="shared" ca="1" si="45"/>
        <v>1.305030858260861</v>
      </c>
      <c r="N124" s="304">
        <f t="shared" ca="1" si="46"/>
        <v>74.772760312682877</v>
      </c>
      <c r="P124" s="310">
        <f t="shared" ca="1" si="47"/>
        <v>23</v>
      </c>
      <c r="Q124" s="304">
        <f t="shared" ca="1" si="48"/>
        <v>0</v>
      </c>
      <c r="R124" s="306">
        <f t="shared" ca="1" si="49"/>
        <v>0</v>
      </c>
      <c r="S124" s="307">
        <f t="shared" ca="1" si="50"/>
        <v>3.0549999999999997</v>
      </c>
      <c r="T124" s="304">
        <f t="shared" ca="1" si="30"/>
        <v>29.969549999999998</v>
      </c>
      <c r="U124" s="311">
        <f t="shared" ca="1" si="31"/>
        <v>0</v>
      </c>
      <c r="V124" s="306">
        <f t="shared" ca="1" si="32"/>
        <v>1.1200577227651989</v>
      </c>
      <c r="W124" s="304">
        <f t="shared" ca="1" si="33"/>
        <v>24.73553902945946</v>
      </c>
      <c r="Y124" s="314" t="str">
        <f t="shared" ca="1" si="51"/>
        <v/>
      </c>
      <c r="Z124" s="315" t="str">
        <f t="shared" ca="1" si="52"/>
        <v/>
      </c>
      <c r="AA124" s="316" t="str">
        <f t="shared" ca="1" si="53"/>
        <v/>
      </c>
      <c r="AC124" s="310" t="e">
        <f t="shared" ca="1" si="54"/>
        <v>#N/A</v>
      </c>
      <c r="AD124" s="323" t="e">
        <f t="shared" ca="1" si="55"/>
        <v>#N/A</v>
      </c>
      <c r="AE124" s="324">
        <f t="shared" ca="1" si="34"/>
        <v>895.00805217756124</v>
      </c>
      <c r="AG124" s="306">
        <f t="shared" ca="1" si="56"/>
        <v>-17.857931655170777</v>
      </c>
      <c r="AH124" s="304">
        <f t="shared" ca="1" si="57"/>
        <v>-8.3860374409682521</v>
      </c>
    </row>
    <row r="125" spans="1:34" x14ac:dyDescent="0.2">
      <c r="A125" s="347">
        <f t="shared" ca="1" si="35"/>
        <v>0.1</v>
      </c>
      <c r="B125" s="304">
        <f t="shared" ca="1" si="36"/>
        <v>6.2999999999999714</v>
      </c>
      <c r="D125" s="306">
        <f t="shared" ca="1" si="37"/>
        <v>-2.1265919323243505</v>
      </c>
      <c r="E125" s="307">
        <f t="shared" ca="1" si="38"/>
        <v>-17.622476977631724</v>
      </c>
      <c r="F125" s="304">
        <f t="shared" ca="1" si="39"/>
        <v>17.750326421612286</v>
      </c>
      <c r="G125" s="306">
        <f t="shared" ca="1" si="40"/>
        <v>27.063175517511784</v>
      </c>
      <c r="H125" s="307">
        <f t="shared" ca="1" si="41"/>
        <v>98.441194008361208</v>
      </c>
      <c r="I125" s="304">
        <f t="shared" ca="1" si="42"/>
        <v>102.09350687915202</v>
      </c>
      <c r="J125" s="306">
        <f t="shared" ca="1" si="43"/>
        <v>198.12362890042994</v>
      </c>
      <c r="K125" s="307">
        <f t="shared" ca="1" si="44"/>
        <v>904.94028396328554</v>
      </c>
      <c r="L125" s="304">
        <f t="shared" ca="1" si="29"/>
        <v>926.37459478778192</v>
      </c>
      <c r="M125" s="306">
        <f t="shared" ca="1" si="45"/>
        <v>1.3025071140009838</v>
      </c>
      <c r="N125" s="304">
        <f t="shared" ca="1" si="46"/>
        <v>74.628160418021551</v>
      </c>
      <c r="P125" s="310">
        <f t="shared" ca="1" si="47"/>
        <v>23</v>
      </c>
      <c r="Q125" s="304">
        <f t="shared" ca="1" si="48"/>
        <v>0</v>
      </c>
      <c r="R125" s="306">
        <f t="shared" ca="1" si="49"/>
        <v>0</v>
      </c>
      <c r="S125" s="307">
        <f t="shared" ca="1" si="50"/>
        <v>3.0549999999999997</v>
      </c>
      <c r="T125" s="304">
        <f t="shared" ca="1" si="30"/>
        <v>29.969549999999998</v>
      </c>
      <c r="U125" s="311">
        <f t="shared" ca="1" si="31"/>
        <v>0</v>
      </c>
      <c r="V125" s="306">
        <f t="shared" ca="1" si="32"/>
        <v>1.1189435527873359</v>
      </c>
      <c r="W125" s="304">
        <f t="shared" ca="1" si="33"/>
        <v>23.882362806523222</v>
      </c>
      <c r="Y125" s="314" t="str">
        <f t="shared" ca="1" si="51"/>
        <v/>
      </c>
      <c r="Z125" s="315" t="str">
        <f t="shared" ca="1" si="52"/>
        <v/>
      </c>
      <c r="AA125" s="316" t="str">
        <f t="shared" ca="1" si="53"/>
        <v/>
      </c>
      <c r="AC125" s="310" t="e">
        <f t="shared" ca="1" si="54"/>
        <v>#N/A</v>
      </c>
      <c r="AD125" s="323" t="e">
        <f t="shared" ca="1" si="55"/>
        <v>#N/A</v>
      </c>
      <c r="AE125" s="324">
        <f t="shared" ca="1" si="34"/>
        <v>904.94028396328554</v>
      </c>
      <c r="AG125" s="306">
        <f t="shared" ca="1" si="56"/>
        <v>-17.562327372088404</v>
      </c>
      <c r="AH125" s="304">
        <f t="shared" ca="1" si="57"/>
        <v>-8.0967394531782197</v>
      </c>
    </row>
    <row r="126" spans="1:34" x14ac:dyDescent="0.2">
      <c r="A126" s="347">
        <f t="shared" ca="1" si="35"/>
        <v>0.1</v>
      </c>
      <c r="B126" s="304">
        <f t="shared" ca="1" si="36"/>
        <v>6.399999999999971</v>
      </c>
      <c r="D126" s="306">
        <f t="shared" ca="1" si="37"/>
        <v>-2.0722717626789713</v>
      </c>
      <c r="E126" s="307">
        <f t="shared" ca="1" si="38"/>
        <v>-17.347803776793626</v>
      </c>
      <c r="F126" s="304">
        <f t="shared" ca="1" si="39"/>
        <v>17.471136372214939</v>
      </c>
      <c r="G126" s="306">
        <f t="shared" ca="1" si="40"/>
        <v>26.855948341243888</v>
      </c>
      <c r="H126" s="307">
        <f t="shared" ca="1" si="41"/>
        <v>96.706413630681851</v>
      </c>
      <c r="I126" s="304">
        <f t="shared" ca="1" si="42"/>
        <v>100.36619151196327</v>
      </c>
      <c r="J126" s="306">
        <f t="shared" ca="1" si="43"/>
        <v>200.81958509336772</v>
      </c>
      <c r="K126" s="307">
        <f t="shared" ca="1" si="44"/>
        <v>914.69766434523774</v>
      </c>
      <c r="L126" s="304">
        <f t="shared" ca="1" si="29"/>
        <v>936.48295388421548</v>
      </c>
      <c r="M126" s="306">
        <f t="shared" ca="1" si="45"/>
        <v>1.2999161422333787</v>
      </c>
      <c r="N126" s="304">
        <f t="shared" ca="1" si="46"/>
        <v>74.479708670900223</v>
      </c>
      <c r="P126" s="310">
        <f t="shared" ca="1" si="47"/>
        <v>23</v>
      </c>
      <c r="Q126" s="304">
        <f t="shared" ca="1" si="48"/>
        <v>0</v>
      </c>
      <c r="R126" s="306">
        <f t="shared" ca="1" si="49"/>
        <v>0</v>
      </c>
      <c r="S126" s="307">
        <f t="shared" ca="1" si="50"/>
        <v>3.0549999999999997</v>
      </c>
      <c r="T126" s="304">
        <f t="shared" ca="1" si="30"/>
        <v>29.969549999999998</v>
      </c>
      <c r="U126" s="311">
        <f t="shared" ca="1" si="31"/>
        <v>0</v>
      </c>
      <c r="V126" s="306">
        <f t="shared" ca="1" si="32"/>
        <v>1.1178500275924985</v>
      </c>
      <c r="W126" s="304">
        <f t="shared" ca="1" si="33"/>
        <v>23.058513200551033</v>
      </c>
      <c r="Y126" s="314" t="str">
        <f t="shared" ca="1" si="51"/>
        <v/>
      </c>
      <c r="Z126" s="315" t="str">
        <f t="shared" ca="1" si="52"/>
        <v/>
      </c>
      <c r="AA126" s="316" t="str">
        <f t="shared" ca="1" si="53"/>
        <v/>
      </c>
      <c r="AC126" s="310" t="e">
        <f t="shared" ca="1" si="54"/>
        <v>#N/A</v>
      </c>
      <c r="AD126" s="323" t="e">
        <f t="shared" ca="1" si="55"/>
        <v>#N/A</v>
      </c>
      <c r="AE126" s="324">
        <f t="shared" ca="1" si="34"/>
        <v>914.69766434523774</v>
      </c>
      <c r="AG126" s="306">
        <f t="shared" ca="1" si="56"/>
        <v>-17.276522528817821</v>
      </c>
      <c r="AH126" s="304">
        <f t="shared" ca="1" si="57"/>
        <v>-7.8174673671107113</v>
      </c>
    </row>
    <row r="127" spans="1:34" x14ac:dyDescent="0.2">
      <c r="A127" s="347">
        <f t="shared" ca="1" si="35"/>
        <v>0.1</v>
      </c>
      <c r="B127" s="304">
        <f t="shared" ca="1" si="36"/>
        <v>6.4999999999999707</v>
      </c>
      <c r="D127" s="306">
        <f t="shared" ca="1" si="37"/>
        <v>-2.0196361438682491</v>
      </c>
      <c r="E127" s="307">
        <f t="shared" ca="1" si="38"/>
        <v>-17.082570152082436</v>
      </c>
      <c r="F127" s="304">
        <f t="shared" ca="1" si="39"/>
        <v>17.201544499097654</v>
      </c>
      <c r="G127" s="306">
        <f t="shared" ca="1" si="40"/>
        <v>26.653984726857065</v>
      </c>
      <c r="H127" s="307">
        <f t="shared" ca="1" si="41"/>
        <v>94.998156615473604</v>
      </c>
      <c r="I127" s="304">
        <f t="shared" ca="1" si="42"/>
        <v>98.666532634716532</v>
      </c>
      <c r="J127" s="306">
        <f t="shared" ca="1" si="43"/>
        <v>203.49508174677277</v>
      </c>
      <c r="K127" s="307">
        <f t="shared" ca="1" si="44"/>
        <v>924.28289285754556</v>
      </c>
      <c r="L127" s="304">
        <f t="shared" ca="1" si="29"/>
        <v>946.41910078159287</v>
      </c>
      <c r="M127" s="306">
        <f t="shared" ca="1" si="45"/>
        <v>1.2972557069347532</v>
      </c>
      <c r="N127" s="304">
        <f t="shared" ca="1" si="46"/>
        <v>74.327276956621361</v>
      </c>
      <c r="P127" s="310">
        <f t="shared" ca="1" si="47"/>
        <v>23</v>
      </c>
      <c r="Q127" s="304">
        <f t="shared" ca="1" si="48"/>
        <v>0</v>
      </c>
      <c r="R127" s="306">
        <f t="shared" ca="1" si="49"/>
        <v>0</v>
      </c>
      <c r="S127" s="307">
        <f t="shared" ca="1" si="50"/>
        <v>3.0549999999999997</v>
      </c>
      <c r="T127" s="304">
        <f t="shared" ca="1" si="30"/>
        <v>29.969549999999998</v>
      </c>
      <c r="U127" s="311">
        <f t="shared" ca="1" si="31"/>
        <v>0</v>
      </c>
      <c r="V127" s="306">
        <f t="shared" ca="1" si="32"/>
        <v>1.116776788762784</v>
      </c>
      <c r="W127" s="304">
        <f t="shared" ca="1" si="33"/>
        <v>22.262758801865679</v>
      </c>
      <c r="Y127" s="314" t="str">
        <f t="shared" ca="1" si="51"/>
        <v/>
      </c>
      <c r="Z127" s="315" t="str">
        <f t="shared" ca="1" si="52"/>
        <v/>
      </c>
      <c r="AA127" s="316" t="str">
        <f t="shared" ca="1" si="53"/>
        <v/>
      </c>
      <c r="AC127" s="310" t="e">
        <f t="shared" ca="1" si="54"/>
        <v>#N/A</v>
      </c>
      <c r="AD127" s="323" t="e">
        <f t="shared" ca="1" si="55"/>
        <v>#N/A</v>
      </c>
      <c r="AE127" s="324">
        <f t="shared" ca="1" si="34"/>
        <v>924.28289285754556</v>
      </c>
      <c r="AG127" s="306">
        <f t="shared" ca="1" si="56"/>
        <v>-17.000080537547166</v>
      </c>
      <c r="AH127" s="304">
        <f t="shared" ca="1" si="57"/>
        <v>-7.5477948283309448</v>
      </c>
    </row>
    <row r="128" spans="1:34" x14ac:dyDescent="0.2">
      <c r="A128" s="347">
        <f t="shared" ca="1" si="35"/>
        <v>0.1</v>
      </c>
      <c r="B128" s="304">
        <f t="shared" ca="1" si="36"/>
        <v>6.5999999999999703</v>
      </c>
      <c r="D128" s="306">
        <f t="shared" ca="1" si="37"/>
        <v>-1.9686116219489154</v>
      </c>
      <c r="E128" s="307">
        <f t="shared" ca="1" si="38"/>
        <v>-16.826379618035318</v>
      </c>
      <c r="F128" s="304">
        <f t="shared" ca="1" si="39"/>
        <v>16.941147622528607</v>
      </c>
      <c r="G128" s="306">
        <f t="shared" ca="1" si="40"/>
        <v>26.457123564662172</v>
      </c>
      <c r="H128" s="307">
        <f t="shared" ca="1" si="41"/>
        <v>93.315518653670068</v>
      </c>
      <c r="I128" s="304">
        <f t="shared" ca="1" si="42"/>
        <v>96.993635919679022</v>
      </c>
      <c r="J128" s="306">
        <f t="shared" ca="1" si="43"/>
        <v>206.15063716134873</v>
      </c>
      <c r="K128" s="307">
        <f t="shared" ca="1" si="44"/>
        <v>933.69857662100276</v>
      </c>
      <c r="L128" s="304">
        <f t="shared" ca="1" si="29"/>
        <v>956.1857127075873</v>
      </c>
      <c r="M128" s="306">
        <f t="shared" ca="1" si="45"/>
        <v>1.2945234685636695</v>
      </c>
      <c r="N128" s="304">
        <f t="shared" ca="1" si="46"/>
        <v>74.170731229334564</v>
      </c>
      <c r="P128" s="310">
        <f t="shared" ca="1" si="47"/>
        <v>23</v>
      </c>
      <c r="Q128" s="304">
        <f t="shared" ca="1" si="48"/>
        <v>0</v>
      </c>
      <c r="R128" s="306">
        <f t="shared" ca="1" si="49"/>
        <v>0</v>
      </c>
      <c r="S128" s="307">
        <f t="shared" ca="1" si="50"/>
        <v>3.0549999999999997</v>
      </c>
      <c r="T128" s="304">
        <f t="shared" ca="1" si="30"/>
        <v>29.969549999999998</v>
      </c>
      <c r="U128" s="311">
        <f t="shared" ca="1" si="31"/>
        <v>0</v>
      </c>
      <c r="V128" s="306">
        <f t="shared" ca="1" si="32"/>
        <v>1.115723490435836</v>
      </c>
      <c r="W128" s="304">
        <f t="shared" ca="1" si="33"/>
        <v>21.493934722208195</v>
      </c>
      <c r="Y128" s="314" t="str">
        <f t="shared" ca="1" si="51"/>
        <v/>
      </c>
      <c r="Z128" s="315" t="str">
        <f t="shared" ca="1" si="52"/>
        <v/>
      </c>
      <c r="AA128" s="316" t="str">
        <f t="shared" ca="1" si="53"/>
        <v/>
      </c>
      <c r="AC128" s="310" t="e">
        <f t="shared" ca="1" si="54"/>
        <v>#N/A</v>
      </c>
      <c r="AD128" s="323" t="e">
        <f t="shared" ca="1" si="55"/>
        <v>#N/A</v>
      </c>
      <c r="AE128" s="324">
        <f t="shared" ca="1" si="34"/>
        <v>933.69857662100276</v>
      </c>
      <c r="AG128" s="306">
        <f t="shared" ca="1" si="56"/>
        <v>-16.732587496939917</v>
      </c>
      <c r="AH128" s="304">
        <f t="shared" ca="1" si="57"/>
        <v>-7.287318756748177</v>
      </c>
    </row>
    <row r="129" spans="1:34" x14ac:dyDescent="0.2">
      <c r="A129" s="347">
        <f t="shared" ca="1" si="35"/>
        <v>0.1</v>
      </c>
      <c r="B129" s="304">
        <f t="shared" ca="1" si="36"/>
        <v>6.69999999999997</v>
      </c>
      <c r="D129" s="306">
        <f t="shared" ca="1" si="37"/>
        <v>-1.919128685593837</v>
      </c>
      <c r="E129" s="307">
        <f t="shared" ca="1" si="38"/>
        <v>-16.578857098982663</v>
      </c>
      <c r="F129" s="304">
        <f t="shared" ca="1" si="39"/>
        <v>16.689564332850541</v>
      </c>
      <c r="G129" s="306">
        <f t="shared" ca="1" si="40"/>
        <v>26.265210696102788</v>
      </c>
      <c r="H129" s="307">
        <f t="shared" ca="1" si="41"/>
        <v>91.657632943771802</v>
      </c>
      <c r="I129" s="304">
        <f t="shared" ca="1" si="42"/>
        <v>95.346646347765557</v>
      </c>
      <c r="J129" s="306">
        <f t="shared" ca="1" si="43"/>
        <v>208.78675387438699</v>
      </c>
      <c r="K129" s="307">
        <f t="shared" ca="1" si="44"/>
        <v>942.94723420087485</v>
      </c>
      <c r="L129" s="304">
        <f t="shared" ca="1" si="29"/>
        <v>965.78537733830046</v>
      </c>
      <c r="M129" s="306">
        <f t="shared" ca="1" si="45"/>
        <v>1.2917169782904938</v>
      </c>
      <c r="N129" s="304">
        <f t="shared" ca="1" si="46"/>
        <v>74.009931181437082</v>
      </c>
      <c r="P129" s="310">
        <f t="shared" ca="1" si="47"/>
        <v>23</v>
      </c>
      <c r="Q129" s="304">
        <f t="shared" ca="1" si="48"/>
        <v>0</v>
      </c>
      <c r="R129" s="306">
        <f t="shared" ca="1" si="49"/>
        <v>0</v>
      </c>
      <c r="S129" s="307">
        <f t="shared" ca="1" si="50"/>
        <v>3.0549999999999997</v>
      </c>
      <c r="T129" s="304">
        <f t="shared" ca="1" si="30"/>
        <v>29.969549999999998</v>
      </c>
      <c r="U129" s="311">
        <f t="shared" ca="1" si="31"/>
        <v>0</v>
      </c>
      <c r="V129" s="306">
        <f t="shared" ca="1" si="32"/>
        <v>1.1146897987681774</v>
      </c>
      <c r="W129" s="304">
        <f t="shared" ca="1" si="33"/>
        <v>20.750938356248358</v>
      </c>
      <c r="Y129" s="314" t="str">
        <f t="shared" ca="1" si="51"/>
        <v/>
      </c>
      <c r="Z129" s="315" t="str">
        <f t="shared" ca="1" si="52"/>
        <v/>
      </c>
      <c r="AA129" s="316" t="str">
        <f t="shared" ca="1" si="53"/>
        <v/>
      </c>
      <c r="AC129" s="310" t="e">
        <f t="shared" ca="1" si="54"/>
        <v>#N/A</v>
      </c>
      <c r="AD129" s="323" t="e">
        <f t="shared" ca="1" si="55"/>
        <v>#N/A</v>
      </c>
      <c r="AE129" s="324">
        <f t="shared" ca="1" si="34"/>
        <v>942.94723420087485</v>
      </c>
      <c r="AG129" s="306">
        <f t="shared" ca="1" si="56"/>
        <v>-16.473650652410541</v>
      </c>
      <c r="AH129" s="304">
        <f t="shared" ca="1" si="57"/>
        <v>-7.03565784687666</v>
      </c>
    </row>
    <row r="130" spans="1:34" x14ac:dyDescent="0.2">
      <c r="A130" s="347">
        <f t="shared" ca="1" si="35"/>
        <v>0.1</v>
      </c>
      <c r="B130" s="304">
        <f t="shared" ca="1" si="36"/>
        <v>6.7999999999999696</v>
      </c>
      <c r="D130" s="306">
        <f t="shared" ca="1" si="37"/>
        <v>-1.8711215153448901</v>
      </c>
      <c r="E130" s="307">
        <f t="shared" ca="1" si="38"/>
        <v>-16.339647564263533</v>
      </c>
      <c r="F130" s="304">
        <f t="shared" ca="1" si="39"/>
        <v>16.446433602745909</v>
      </c>
      <c r="G130" s="306">
        <f t="shared" ca="1" si="40"/>
        <v>26.078098544568299</v>
      </c>
      <c r="H130" s="307">
        <f t="shared" ca="1" si="41"/>
        <v>90.02366818734545</v>
      </c>
      <c r="I130" s="304">
        <f t="shared" ca="1" si="42"/>
        <v>93.724746239216287</v>
      </c>
      <c r="J130" s="306">
        <f t="shared" ca="1" si="43"/>
        <v>211.40391933642053</v>
      </c>
      <c r="K130" s="307">
        <f t="shared" ca="1" si="44"/>
        <v>952.03129925743076</v>
      </c>
      <c r="L130" s="304">
        <f t="shared" ca="1" si="29"/>
        <v>975.22059651988047</v>
      </c>
      <c r="M130" s="306">
        <f t="shared" ca="1" si="45"/>
        <v>1.2888336718451192</v>
      </c>
      <c r="N130" s="304">
        <f t="shared" ca="1" si="46"/>
        <v>73.844729891074252</v>
      </c>
      <c r="P130" s="310">
        <f t="shared" ca="1" si="47"/>
        <v>23</v>
      </c>
      <c r="Q130" s="304">
        <f t="shared" ca="1" si="48"/>
        <v>0</v>
      </c>
      <c r="R130" s="306">
        <f t="shared" ca="1" si="49"/>
        <v>0</v>
      </c>
      <c r="S130" s="307">
        <f t="shared" ca="1" si="50"/>
        <v>3.0549999999999997</v>
      </c>
      <c r="T130" s="304">
        <f t="shared" ca="1" si="30"/>
        <v>29.969549999999998</v>
      </c>
      <c r="U130" s="311">
        <f t="shared" ca="1" si="31"/>
        <v>0</v>
      </c>
      <c r="V130" s="306">
        <f t="shared" ca="1" si="32"/>
        <v>1.1136753914278772</v>
      </c>
      <c r="W130" s="304">
        <f t="shared" ca="1" si="33"/>
        <v>20.032725457196783</v>
      </c>
      <c r="Y130" s="314" t="str">
        <f t="shared" ca="1" si="51"/>
        <v/>
      </c>
      <c r="Z130" s="315" t="str">
        <f t="shared" ca="1" si="52"/>
        <v/>
      </c>
      <c r="AA130" s="316" t="str">
        <f t="shared" ca="1" si="53"/>
        <v/>
      </c>
      <c r="AC130" s="310" t="e">
        <f t="shared" ca="1" si="54"/>
        <v>#N/A</v>
      </c>
      <c r="AD130" s="323" t="e">
        <f t="shared" ca="1" si="55"/>
        <v>#N/A</v>
      </c>
      <c r="AE130" s="324">
        <f t="shared" ca="1" si="34"/>
        <v>952.03129925743076</v>
      </c>
      <c r="AG130" s="306">
        <f t="shared" ca="1" si="56"/>
        <v>-16.222896965590607</v>
      </c>
      <c r="AH130" s="304">
        <f t="shared" ca="1" si="57"/>
        <v>-6.7924511804413621</v>
      </c>
    </row>
    <row r="131" spans="1:34" x14ac:dyDescent="0.2">
      <c r="A131" s="347">
        <f t="shared" ca="1" si="35"/>
        <v>0.1</v>
      </c>
      <c r="B131" s="304">
        <f t="shared" ca="1" si="36"/>
        <v>6.8999999999999693</v>
      </c>
      <c r="D131" s="306">
        <f t="shared" ca="1" si="37"/>
        <v>-1.8245277515470002</v>
      </c>
      <c r="E131" s="307">
        <f t="shared" ca="1" si="38"/>
        <v>-16.108414764525911</v>
      </c>
      <c r="F131" s="304">
        <f t="shared" ca="1" si="39"/>
        <v>16.211413502287872</v>
      </c>
      <c r="G131" s="306">
        <f t="shared" ca="1" si="40"/>
        <v>25.895645769413598</v>
      </c>
      <c r="H131" s="307">
        <f t="shared" ca="1" si="41"/>
        <v>88.412826710892858</v>
      </c>
      <c r="I131" s="304">
        <f t="shared" ca="1" si="42"/>
        <v>92.127153417574547</v>
      </c>
      <c r="J131" s="306">
        <f t="shared" ca="1" si="43"/>
        <v>214.00260655211963</v>
      </c>
      <c r="K131" s="307">
        <f t="shared" ca="1" si="44"/>
        <v>960.95312400234263</v>
      </c>
      <c r="L131" s="304">
        <f t="shared" ca="1" si="29"/>
        <v>984.49378979298956</v>
      </c>
      <c r="M131" s="306">
        <f t="shared" ca="1" si="45"/>
        <v>1.2858708629538103</v>
      </c>
      <c r="N131" s="304">
        <f t="shared" ca="1" si="46"/>
        <v>73.674973446098406</v>
      </c>
      <c r="P131" s="310">
        <f t="shared" ca="1" si="47"/>
        <v>23</v>
      </c>
      <c r="Q131" s="304">
        <f t="shared" ca="1" si="48"/>
        <v>0</v>
      </c>
      <c r="R131" s="306">
        <f t="shared" ca="1" si="49"/>
        <v>0</v>
      </c>
      <c r="S131" s="307">
        <f t="shared" ca="1" si="50"/>
        <v>3.0549999999999997</v>
      </c>
      <c r="T131" s="304">
        <f t="shared" ca="1" si="30"/>
        <v>29.969549999999998</v>
      </c>
      <c r="U131" s="311">
        <f t="shared" ca="1" si="31"/>
        <v>0</v>
      </c>
      <c r="V131" s="306">
        <f t="shared" ca="1" si="32"/>
        <v>1.1126799571146508</v>
      </c>
      <c r="W131" s="304">
        <f t="shared" ca="1" si="33"/>
        <v>19.338306500162791</v>
      </c>
      <c r="Y131" s="314" t="str">
        <f t="shared" ca="1" si="51"/>
        <v/>
      </c>
      <c r="Z131" s="315" t="str">
        <f t="shared" ca="1" si="52"/>
        <v/>
      </c>
      <c r="AA131" s="316" t="str">
        <f t="shared" ca="1" si="53"/>
        <v/>
      </c>
      <c r="AC131" s="310" t="e">
        <f t="shared" ca="1" si="54"/>
        <v>#N/A</v>
      </c>
      <c r="AD131" s="323" t="e">
        <f t="shared" ca="1" si="55"/>
        <v>#N/A</v>
      </c>
      <c r="AE131" s="324">
        <f t="shared" ca="1" si="34"/>
        <v>960.95312400234263</v>
      </c>
      <c r="AG131" s="306">
        <f t="shared" ca="1" si="56"/>
        <v>-15.97997178317549</v>
      </c>
      <c r="AH131" s="304">
        <f t="shared" ca="1" si="57"/>
        <v>-6.5573569417992745</v>
      </c>
    </row>
    <row r="132" spans="1:34" x14ac:dyDescent="0.2">
      <c r="A132" s="347">
        <f t="shared" ca="1" si="35"/>
        <v>0.1</v>
      </c>
      <c r="B132" s="304">
        <f t="shared" ca="1" si="36"/>
        <v>6.9999999999999689</v>
      </c>
      <c r="D132" s="306">
        <f t="shared" ca="1" si="37"/>
        <v>-1.7792882794052063</v>
      </c>
      <c r="E132" s="307">
        <f t="shared" ca="1" si="38"/>
        <v>-15.884840060624505</v>
      </c>
      <c r="F132" s="304">
        <f t="shared" ca="1" si="39"/>
        <v>15.984180008147113</v>
      </c>
      <c r="G132" s="306">
        <f t="shared" ca="1" si="40"/>
        <v>25.717716941473078</v>
      </c>
      <c r="H132" s="307">
        <f t="shared" ca="1" si="41"/>
        <v>86.824342704830414</v>
      </c>
      <c r="I132" s="304">
        <f t="shared" ca="1" si="42"/>
        <v>90.553119497936507</v>
      </c>
      <c r="J132" s="306">
        <f t="shared" ca="1" si="43"/>
        <v>216.58327468766396</v>
      </c>
      <c r="K132" s="307">
        <f t="shared" ca="1" si="44"/>
        <v>969.71498247312877</v>
      </c>
      <c r="L132" s="304">
        <f t="shared" ref="L132:L195" ca="1" si="58">SQRT(pos_x^2+pos_z^2)</f>
        <v>993.6072977325058</v>
      </c>
      <c r="M132" s="306">
        <f t="shared" ca="1" si="45"/>
        <v>1.2828257363341444</v>
      </c>
      <c r="N132" s="304">
        <f t="shared" ca="1" si="46"/>
        <v>73.500500542708622</v>
      </c>
      <c r="P132" s="310">
        <f t="shared" ca="1" si="47"/>
        <v>23</v>
      </c>
      <c r="Q132" s="304">
        <f t="shared" ca="1" si="48"/>
        <v>0</v>
      </c>
      <c r="R132" s="306">
        <f t="shared" ca="1" si="49"/>
        <v>0</v>
      </c>
      <c r="S132" s="307">
        <f t="shared" ca="1" si="50"/>
        <v>3.0549999999999997</v>
      </c>
      <c r="T132" s="304">
        <f t="shared" ref="T132:T195" ca="1" si="59">m*g</f>
        <v>29.969549999999998</v>
      </c>
      <c r="U132" s="311">
        <f t="shared" ref="U132:U195" ca="1" si="60">IF(pos_xz&lt;L_rampe,Poids*COS(Beta),0)</f>
        <v>0</v>
      </c>
      <c r="V132" s="306">
        <f t="shared" ref="V132:V195" ca="1" si="61">Rho_moyen*(20000-Alt_rampe-pos_z)/(20000+Alt_rampe+pos_z)</f>
        <v>1.1117031951056606</v>
      </c>
      <c r="W132" s="304">
        <f t="shared" ref="W132:W195" ca="1" si="62">1/2*Rho*Sref*Cx*vit_xz^2</f>
        <v>18.666743309370762</v>
      </c>
      <c r="Y132" s="314" t="str">
        <f t="shared" ca="1" si="51"/>
        <v/>
      </c>
      <c r="Z132" s="315" t="str">
        <f t="shared" ca="1" si="52"/>
        <v/>
      </c>
      <c r="AA132" s="316" t="str">
        <f t="shared" ca="1" si="53"/>
        <v/>
      </c>
      <c r="AC132" s="310">
        <f t="shared" ca="1" si="54"/>
        <v>6.9999999999999689</v>
      </c>
      <c r="AD132" s="323">
        <f t="shared" ca="1" si="55"/>
        <v>216.58327468766396</v>
      </c>
      <c r="AE132" s="324">
        <f t="shared" ref="AE132:AE195" ca="1" si="63">IF(t&lt;T_para, pos_z, NA())</f>
        <v>969.71498247312877</v>
      </c>
      <c r="AG132" s="306">
        <f t="shared" ca="1" si="56"/>
        <v>-15.744537596216304</v>
      </c>
      <c r="AH132" s="304">
        <f t="shared" ca="1" si="57"/>
        <v>-6.3300512275491956</v>
      </c>
    </row>
    <row r="133" spans="1:34" x14ac:dyDescent="0.2">
      <c r="A133" s="347">
        <f t="shared" ref="A133:A196" ca="1" si="64">IF(B132+0.01&lt;=T_ini+ROUNDUP(Temps_fin_propu,0), 0.01, IF(K132&gt;0, 0.1, 0.0001))</f>
        <v>0.1</v>
      </c>
      <c r="B133" s="304">
        <f t="shared" ref="B133:B196" ca="1" si="65">B132+pas</f>
        <v>7.0999999999999686</v>
      </c>
      <c r="D133" s="306">
        <f t="shared" ref="D133:D196" ca="1" si="66">IF(AND(L132&lt;L_rampe,Poussee&lt;Poids*SIN(M132)),0,(-W132+Poussee)/m*COS(M132)-U132/m*SIN(M132))</f>
        <v>-1.7353470297534963</v>
      </c>
      <c r="E133" s="307">
        <f t="shared" ref="E133:E196" ca="1" si="67">IF(AND(L132&lt;L_rampe,Poussee&lt;Poids*SIN(M132)),0,(-W132+Poussee)/m*SIN(M132)+U132/m*COS(M132)-Poids/m)</f>
        <v>-15.668621337423309</v>
      </c>
      <c r="F133" s="304">
        <f t="shared" ref="F133:F196" ca="1" si="68">SQRT(acc_x^2+acc_z^2)</f>
        <v>15.764425899132238</v>
      </c>
      <c r="G133" s="306">
        <f t="shared" ref="G133:G196" ca="1" si="69">G132+acc_x*pas</f>
        <v>25.544182238497729</v>
      </c>
      <c r="H133" s="307">
        <f t="shared" ref="H133:H196" ca="1" si="70">H132+acc_z*pas</f>
        <v>85.257480571088081</v>
      </c>
      <c r="I133" s="304">
        <f t="shared" ref="I133:I196" ca="1" si="71">SQRT(vit_x^2+vit_z^2)</f>
        <v>89.001928291262573</v>
      </c>
      <c r="J133" s="306">
        <f t="shared" ref="J133:J196" ca="1" si="72">J132+0.5*(vit_x+G132)*pas*(K132&gt;=0)</f>
        <v>219.14636964666249</v>
      </c>
      <c r="K133" s="307">
        <f t="shared" ref="K133:K196" ca="1" si="73">K132+0.5*(vit_z+H132)*pas</f>
        <v>978.31907363692471</v>
      </c>
      <c r="L133" s="304">
        <f t="shared" ca="1" si="58"/>
        <v>1002.5633851139399</v>
      </c>
      <c r="M133" s="306">
        <f t="shared" ref="M133:M196" ca="1" si="74">IF(AND(L132&gt;L_rampe,G133&gt;0),ATAN2(G133,H133),$M$4)</f>
        <v>1.2796953402144504</v>
      </c>
      <c r="N133" s="304">
        <f t="shared" ref="N133:N196" ca="1" si="75">DEGREES(Beta)</f>
        <v>73.321142056846028</v>
      </c>
      <c r="P133" s="310">
        <f t="shared" ref="P133:P196" ca="1" si="76">MATCH(t-pas/2-T_ini,CdP_t)</f>
        <v>23</v>
      </c>
      <c r="Q133" s="304">
        <f t="shared" ref="Q133:Q196" ca="1" si="77">(INDEX(CdP,2,i_P+1)-INDEX(CdP,2,i_P+0))/(INDEX(CdP,1,i_P+1)-INDEX(CdP,1,i_P+0))*(t-pas/2-T_ini-INDEX(CdP,1,i_P+0))+INDEX(CdP,2,i_P+0)</f>
        <v>0</v>
      </c>
      <c r="R133" s="306">
        <f t="shared" ref="R133:R196" ca="1" si="78">Poussee/(g*ISP)</f>
        <v>0</v>
      </c>
      <c r="S133" s="307">
        <f t="shared" ref="S133:S196" ca="1" si="79">S132-Débit*pas</f>
        <v>3.0549999999999997</v>
      </c>
      <c r="T133" s="304">
        <f t="shared" ca="1" si="59"/>
        <v>29.969549999999998</v>
      </c>
      <c r="U133" s="311">
        <f t="shared" ca="1" si="60"/>
        <v>0</v>
      </c>
      <c r="V133" s="306">
        <f t="shared" ca="1" si="61"/>
        <v>1.1107448148253887</v>
      </c>
      <c r="W133" s="304">
        <f t="shared" ca="1" si="62"/>
        <v>18.017145927561582</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978.31907363692471</v>
      </c>
      <c r="AG133" s="306">
        <f t="shared" ref="AG133:AG196" ca="1" si="85">IF(AND(L132&lt;L_rampe,Poussee&lt;Poids*SIN(M132)),0,(-W132+Poussee)/m-Poids*SIN(M132)/m)</f>
        <v>-15.516272881699052</v>
      </c>
      <c r="AH133" s="304">
        <f t="shared" ref="AH133:AH196" ca="1" si="86">IF(AND(L132&lt;L_rampe,Poussee&lt;Poids*SIN(M132)), g*SIN(M132), (-W132+Poussee)/m)</f>
        <v>-6.1102269425108879</v>
      </c>
    </row>
    <row r="134" spans="1:34" x14ac:dyDescent="0.2">
      <c r="A134" s="347">
        <f t="shared" ca="1" si="64"/>
        <v>0.1</v>
      </c>
      <c r="B134" s="304">
        <f t="shared" ca="1" si="65"/>
        <v>7.1999999999999682</v>
      </c>
      <c r="D134" s="306">
        <f t="shared" ca="1" si="66"/>
        <v>-1.6926507942559568</v>
      </c>
      <c r="E134" s="307">
        <f t="shared" ca="1" si="67"/>
        <v>-15.459471995522417</v>
      </c>
      <c r="F134" s="304">
        <f t="shared" ca="1" si="68"/>
        <v>15.55185973096585</v>
      </c>
      <c r="G134" s="306">
        <f t="shared" ca="1" si="69"/>
        <v>25.374917159072133</v>
      </c>
      <c r="H134" s="307">
        <f t="shared" ca="1" si="70"/>
        <v>83.711533371535836</v>
      </c>
      <c r="I134" s="304">
        <f t="shared" ca="1" si="71"/>
        <v>87.472894317288549</v>
      </c>
      <c r="J134" s="306">
        <f t="shared" ca="1" si="72"/>
        <v>221.69232461654099</v>
      </c>
      <c r="K134" s="307">
        <f t="shared" ca="1" si="73"/>
        <v>986.76752433405591</v>
      </c>
      <c r="L134" s="304">
        <f t="shared" ca="1" si="58"/>
        <v>1011.3642439172187</v>
      </c>
      <c r="M134" s="306">
        <f t="shared" ca="1" si="74"/>
        <v>1.276476578341341</v>
      </c>
      <c r="N134" s="304">
        <f t="shared" ca="1" si="75"/>
        <v>73.13672058625923</v>
      </c>
      <c r="P134" s="310">
        <f t="shared" ca="1" si="76"/>
        <v>23</v>
      </c>
      <c r="Q134" s="304">
        <f t="shared" ca="1" si="77"/>
        <v>0</v>
      </c>
      <c r="R134" s="306">
        <f t="shared" ca="1" si="78"/>
        <v>0</v>
      </c>
      <c r="S134" s="307">
        <f t="shared" ca="1" si="79"/>
        <v>3.0549999999999997</v>
      </c>
      <c r="T134" s="304">
        <f t="shared" ca="1" si="59"/>
        <v>29.969549999999998</v>
      </c>
      <c r="U134" s="311">
        <f t="shared" ca="1" si="60"/>
        <v>0</v>
      </c>
      <c r="V134" s="306">
        <f t="shared" ca="1" si="61"/>
        <v>1.1098045354380914</v>
      </c>
      <c r="W134" s="304">
        <f t="shared" ca="1" si="62"/>
        <v>17.388669707893598</v>
      </c>
      <c r="Y134" s="314" t="str">
        <f t="shared" ca="1" si="80"/>
        <v/>
      </c>
      <c r="Z134" s="315" t="str">
        <f t="shared" ca="1" si="81"/>
        <v/>
      </c>
      <c r="AA134" s="316" t="str">
        <f t="shared" ca="1" si="82"/>
        <v/>
      </c>
      <c r="AC134" s="310" t="e">
        <f t="shared" ca="1" si="83"/>
        <v>#N/A</v>
      </c>
      <c r="AD134" s="323" t="e">
        <f t="shared" ca="1" si="84"/>
        <v>#N/A</v>
      </c>
      <c r="AE134" s="324">
        <f t="shared" ca="1" si="63"/>
        <v>986.76752433405591</v>
      </c>
      <c r="AG134" s="306">
        <f t="shared" ca="1" si="85"/>
        <v>-15.294871018943784</v>
      </c>
      <c r="AH134" s="304">
        <f t="shared" ca="1" si="86"/>
        <v>-5.8975927749792421</v>
      </c>
    </row>
    <row r="135" spans="1:34" x14ac:dyDescent="0.2">
      <c r="A135" s="347">
        <f t="shared" ca="1" si="64"/>
        <v>0.1</v>
      </c>
      <c r="B135" s="304">
        <f t="shared" ca="1" si="65"/>
        <v>7.2999999999999678</v>
      </c>
      <c r="D135" s="306">
        <f t="shared" ca="1" si="66"/>
        <v>-1.6511490538792184</v>
      </c>
      <c r="E135" s="307">
        <f t="shared" ca="1" si="67"/>
        <v>-15.257120014568127</v>
      </c>
      <c r="F135" s="304">
        <f t="shared" ca="1" si="68"/>
        <v>15.346204883848696</v>
      </c>
      <c r="G135" s="306">
        <f t="shared" ca="1" si="69"/>
        <v>25.209802253684213</v>
      </c>
      <c r="H135" s="307">
        <f t="shared" ca="1" si="70"/>
        <v>82.185821370079026</v>
      </c>
      <c r="I135" s="304">
        <f t="shared" ca="1" si="71"/>
        <v>85.965361419262351</v>
      </c>
      <c r="J135" s="306">
        <f t="shared" ca="1" si="72"/>
        <v>224.2215605871788</v>
      </c>
      <c r="K135" s="307">
        <f t="shared" ca="1" si="73"/>
        <v>995.06239207113663</v>
      </c>
      <c r="L135" s="304">
        <f t="shared" ca="1" si="58"/>
        <v>1020.0119961777324</v>
      </c>
      <c r="M135" s="306">
        <f t="shared" ca="1" si="74"/>
        <v>1.2731662014358878</v>
      </c>
      <c r="N135" s="304">
        <f t="shared" ca="1" si="75"/>
        <v>72.947049960979186</v>
      </c>
      <c r="P135" s="310">
        <f t="shared" ca="1" si="76"/>
        <v>23</v>
      </c>
      <c r="Q135" s="304">
        <f t="shared" ca="1" si="77"/>
        <v>0</v>
      </c>
      <c r="R135" s="306">
        <f t="shared" ca="1" si="78"/>
        <v>0</v>
      </c>
      <c r="S135" s="307">
        <f t="shared" ca="1" si="79"/>
        <v>3.0549999999999997</v>
      </c>
      <c r="T135" s="304">
        <f t="shared" ca="1" si="59"/>
        <v>29.969549999999998</v>
      </c>
      <c r="U135" s="311">
        <f t="shared" ca="1" si="60"/>
        <v>0</v>
      </c>
      <c r="V135" s="306">
        <f t="shared" ca="1" si="61"/>
        <v>1.1088820854614385</v>
      </c>
      <c r="W135" s="304">
        <f t="shared" ca="1" si="62"/>
        <v>16.780512610444525</v>
      </c>
      <c r="Y135" s="314" t="str">
        <f t="shared" ca="1" si="80"/>
        <v/>
      </c>
      <c r="Z135" s="315" t="str">
        <f t="shared" ca="1" si="81"/>
        <v/>
      </c>
      <c r="AA135" s="316" t="str">
        <f t="shared" ca="1" si="82"/>
        <v/>
      </c>
      <c r="AC135" s="310" t="e">
        <f t="shared" ca="1" si="83"/>
        <v>#N/A</v>
      </c>
      <c r="AD135" s="323" t="e">
        <f t="shared" ca="1" si="84"/>
        <v>#N/A</v>
      </c>
      <c r="AE135" s="324">
        <f t="shared" ca="1" si="63"/>
        <v>995.06239207113663</v>
      </c>
      <c r="AG135" s="306">
        <f t="shared" ca="1" si="85"/>
        <v>-15.080039273969703</v>
      </c>
      <c r="AH135" s="304">
        <f t="shared" ca="1" si="86"/>
        <v>-5.691872244809689</v>
      </c>
    </row>
    <row r="136" spans="1:34" x14ac:dyDescent="0.2">
      <c r="A136" s="347">
        <f t="shared" ca="1" si="64"/>
        <v>0.1</v>
      </c>
      <c r="B136" s="304">
        <f t="shared" ca="1" si="65"/>
        <v>7.3999999999999675</v>
      </c>
      <c r="D136" s="306">
        <f t="shared" ca="1" si="66"/>
        <v>-1.6107938195817839</v>
      </c>
      <c r="E136" s="307">
        <f t="shared" ca="1" si="67"/>
        <v>-15.061307082380182</v>
      </c>
      <c r="F136" s="304">
        <f t="shared" ca="1" si="68"/>
        <v>15.147198676948761</v>
      </c>
      <c r="G136" s="306">
        <f t="shared" ca="1" si="69"/>
        <v>25.048722871726035</v>
      </c>
      <c r="H136" s="307">
        <f t="shared" ca="1" si="70"/>
        <v>80.679690661841008</v>
      </c>
      <c r="I136" s="304">
        <f t="shared" ca="1" si="71"/>
        <v>84.478701474365039</v>
      </c>
      <c r="J136" s="306">
        <f t="shared" ca="1" si="72"/>
        <v>226.7344868434493</v>
      </c>
      <c r="K136" s="307">
        <f t="shared" ca="1" si="73"/>
        <v>1003.2056676727326</v>
      </c>
      <c r="L136" s="304">
        <f t="shared" ca="1" si="58"/>
        <v>1028.5086966938372</v>
      </c>
      <c r="M136" s="306">
        <f t="shared" ca="1" si="74"/>
        <v>1.26976079805567</v>
      </c>
      <c r="N136" s="304">
        <f t="shared" ca="1" si="75"/>
        <v>72.751934719753123</v>
      </c>
      <c r="P136" s="310">
        <f t="shared" ca="1" si="76"/>
        <v>23</v>
      </c>
      <c r="Q136" s="304">
        <f t="shared" ca="1" si="77"/>
        <v>0</v>
      </c>
      <c r="R136" s="306">
        <f t="shared" ca="1" si="78"/>
        <v>0</v>
      </c>
      <c r="S136" s="307">
        <f t="shared" ca="1" si="79"/>
        <v>3.0549999999999997</v>
      </c>
      <c r="T136" s="304">
        <f t="shared" ca="1" si="59"/>
        <v>29.969549999999998</v>
      </c>
      <c r="U136" s="311">
        <f t="shared" ca="1" si="60"/>
        <v>0</v>
      </c>
      <c r="V136" s="306">
        <f t="shared" ca="1" si="61"/>
        <v>1.1079772024000498</v>
      </c>
      <c r="W136" s="304">
        <f t="shared" ca="1" si="62"/>
        <v>16.191912687023908</v>
      </c>
      <c r="Y136" s="314" t="str">
        <f t="shared" ca="1" si="80"/>
        <v/>
      </c>
      <c r="Z136" s="315" t="str">
        <f t="shared" ca="1" si="81"/>
        <v/>
      </c>
      <c r="AA136" s="316" t="str">
        <f t="shared" ca="1" si="82"/>
        <v/>
      </c>
      <c r="AC136" s="310" t="e">
        <f t="shared" ca="1" si="83"/>
        <v>#N/A</v>
      </c>
      <c r="AD136" s="323" t="e">
        <f t="shared" ca="1" si="84"/>
        <v>#N/A</v>
      </c>
      <c r="AE136" s="324">
        <f t="shared" ca="1" si="63"/>
        <v>1003.2056676727326</v>
      </c>
      <c r="AG136" s="306">
        <f t="shared" ca="1" si="85"/>
        <v>-14.871497845515453</v>
      </c>
      <c r="AH136" s="304">
        <f t="shared" ca="1" si="86"/>
        <v>-5.4928028184761137</v>
      </c>
    </row>
    <row r="137" spans="1:34" x14ac:dyDescent="0.2">
      <c r="A137" s="347">
        <f t="shared" ca="1" si="64"/>
        <v>0.1</v>
      </c>
      <c r="B137" s="304">
        <f t="shared" ca="1" si="65"/>
        <v>7.4999999999999671</v>
      </c>
      <c r="D137" s="306">
        <f t="shared" ca="1" si="66"/>
        <v>-1.5715394842618733</v>
      </c>
      <c r="E137" s="307">
        <f t="shared" ca="1" si="67"/>
        <v>-14.871787784647253</v>
      </c>
      <c r="F137" s="304">
        <f t="shared" ca="1" si="68"/>
        <v>14.954591544478149</v>
      </c>
      <c r="G137" s="306">
        <f t="shared" ca="1" si="69"/>
        <v>24.891568923299847</v>
      </c>
      <c r="H137" s="307">
        <f t="shared" ca="1" si="70"/>
        <v>79.192511883376284</v>
      </c>
      <c r="I137" s="304">
        <f t="shared" ca="1" si="71"/>
        <v>83.012313194261012</v>
      </c>
      <c r="J137" s="306">
        <f t="shared" ca="1" si="72"/>
        <v>229.23150143320061</v>
      </c>
      <c r="K137" s="307">
        <f t="shared" ca="1" si="73"/>
        <v>1011.1992777999935</v>
      </c>
      <c r="L137" s="304">
        <f t="shared" ca="1" si="58"/>
        <v>1036.8563355993674</v>
      </c>
      <c r="M137" s="306">
        <f t="shared" ca="1" si="74"/>
        <v>1.2662567848163278</v>
      </c>
      <c r="N137" s="304">
        <f t="shared" ca="1" si="75"/>
        <v>72.551169549780838</v>
      </c>
      <c r="P137" s="310">
        <f t="shared" ca="1" si="76"/>
        <v>23</v>
      </c>
      <c r="Q137" s="304">
        <f t="shared" ca="1" si="77"/>
        <v>0</v>
      </c>
      <c r="R137" s="306">
        <f t="shared" ca="1" si="78"/>
        <v>0</v>
      </c>
      <c r="S137" s="307">
        <f t="shared" ca="1" si="79"/>
        <v>3.0549999999999997</v>
      </c>
      <c r="T137" s="304">
        <f t="shared" ca="1" si="59"/>
        <v>29.969549999999998</v>
      </c>
      <c r="U137" s="311">
        <f t="shared" ca="1" si="60"/>
        <v>0</v>
      </c>
      <c r="V137" s="306">
        <f t="shared" ca="1" si="61"/>
        <v>1.1070896323977282</v>
      </c>
      <c r="W137" s="304">
        <f t="shared" ca="1" si="62"/>
        <v>15.622145739454975</v>
      </c>
      <c r="Y137" s="314" t="str">
        <f t="shared" ca="1" si="80"/>
        <v/>
      </c>
      <c r="Z137" s="315" t="str">
        <f t="shared" ca="1" si="81"/>
        <v/>
      </c>
      <c r="AA137" s="316" t="str">
        <f t="shared" ca="1" si="82"/>
        <v/>
      </c>
      <c r="AC137" s="310" t="e">
        <f t="shared" ca="1" si="83"/>
        <v>#N/A</v>
      </c>
      <c r="AD137" s="323" t="e">
        <f t="shared" ca="1" si="84"/>
        <v>#N/A</v>
      </c>
      <c r="AE137" s="324">
        <f t="shared" ca="1" si="63"/>
        <v>1011.1992777999935</v>
      </c>
      <c r="AG137" s="306">
        <f t="shared" ca="1" si="85"/>
        <v>-14.668978966884048</v>
      </c>
      <c r="AH137" s="304">
        <f t="shared" ca="1" si="86"/>
        <v>-5.3001350857688738</v>
      </c>
    </row>
    <row r="138" spans="1:34" x14ac:dyDescent="0.2">
      <c r="A138" s="347">
        <f t="shared" ca="1" si="64"/>
        <v>0.1</v>
      </c>
      <c r="B138" s="304">
        <f t="shared" ca="1" si="65"/>
        <v>7.5999999999999668</v>
      </c>
      <c r="D138" s="306">
        <f t="shared" ca="1" si="66"/>
        <v>-1.533342685092101</v>
      </c>
      <c r="E138" s="307">
        <f t="shared" ca="1" si="67"/>
        <v>-14.688328850407657</v>
      </c>
      <c r="F138" s="304">
        <f t="shared" ca="1" si="68"/>
        <v>14.768146268494343</v>
      </c>
      <c r="G138" s="306">
        <f t="shared" ca="1" si="69"/>
        <v>24.738234654790638</v>
      </c>
      <c r="H138" s="307">
        <f t="shared" ca="1" si="70"/>
        <v>77.723678998335515</v>
      </c>
      <c r="I138" s="304">
        <f t="shared" ca="1" si="71"/>
        <v>81.565621010765227</v>
      </c>
      <c r="J138" s="306">
        <f t="shared" ca="1" si="72"/>
        <v>231.71299161210513</v>
      </c>
      <c r="K138" s="307">
        <f t="shared" ca="1" si="73"/>
        <v>1019.0450873440791</v>
      </c>
      <c r="L138" s="304">
        <f t="shared" ca="1" si="58"/>
        <v>1045.0568408091176</v>
      </c>
      <c r="M138" s="306">
        <f t="shared" ca="1" si="74"/>
        <v>1.2626503959223292</v>
      </c>
      <c r="N138" s="304">
        <f t="shared" ca="1" si="75"/>
        <v>72.344538686871871</v>
      </c>
      <c r="P138" s="310">
        <f t="shared" ca="1" si="76"/>
        <v>23</v>
      </c>
      <c r="Q138" s="304">
        <f t="shared" ca="1" si="77"/>
        <v>0</v>
      </c>
      <c r="R138" s="306">
        <f t="shared" ca="1" si="78"/>
        <v>0</v>
      </c>
      <c r="S138" s="307">
        <f t="shared" ca="1" si="79"/>
        <v>3.0549999999999997</v>
      </c>
      <c r="T138" s="304">
        <f t="shared" ca="1" si="59"/>
        <v>29.969549999999998</v>
      </c>
      <c r="U138" s="311">
        <f t="shared" ca="1" si="60"/>
        <v>0</v>
      </c>
      <c r="V138" s="306">
        <f t="shared" ca="1" si="61"/>
        <v>1.106219129907273</v>
      </c>
      <c r="W138" s="304">
        <f t="shared" ca="1" si="62"/>
        <v>15.070523137791506</v>
      </c>
      <c r="Y138" s="314" t="str">
        <f t="shared" ca="1" si="80"/>
        <v/>
      </c>
      <c r="Z138" s="315" t="str">
        <f t="shared" ca="1" si="81"/>
        <v/>
      </c>
      <c r="AA138" s="316" t="str">
        <f t="shared" ca="1" si="82"/>
        <v/>
      </c>
      <c r="AC138" s="310" t="e">
        <f t="shared" ca="1" si="83"/>
        <v>#N/A</v>
      </c>
      <c r="AD138" s="323" t="e">
        <f t="shared" ca="1" si="84"/>
        <v>#N/A</v>
      </c>
      <c r="AE138" s="324">
        <f t="shared" ca="1" si="63"/>
        <v>1019.0450873440791</v>
      </c>
      <c r="AG138" s="306">
        <f t="shared" ca="1" si="85"/>
        <v>-14.472226058204951</v>
      </c>
      <c r="AH138" s="304">
        <f t="shared" ca="1" si="86"/>
        <v>-5.1136319932749519</v>
      </c>
    </row>
    <row r="139" spans="1:34" x14ac:dyDescent="0.2">
      <c r="A139" s="347">
        <f t="shared" ca="1" si="64"/>
        <v>0.1</v>
      </c>
      <c r="B139" s="304">
        <f t="shared" ca="1" si="65"/>
        <v>7.6999999999999664</v>
      </c>
      <c r="D139" s="306">
        <f t="shared" ca="1" si="66"/>
        <v>-1.4961621754476364</v>
      </c>
      <c r="E139" s="307">
        <f t="shared" ca="1" si="67"/>
        <v>-14.510708448952482</v>
      </c>
      <c r="F139" s="304">
        <f t="shared" ca="1" si="68"/>
        <v>14.587637263989707</v>
      </c>
      <c r="G139" s="306">
        <f t="shared" ca="1" si="69"/>
        <v>24.588618437245874</v>
      </c>
      <c r="H139" s="307">
        <f t="shared" ca="1" si="70"/>
        <v>76.272608153440274</v>
      </c>
      <c r="I139" s="304">
        <f t="shared" ca="1" si="71"/>
        <v>80.138074042122511</v>
      </c>
      <c r="J139" s="306">
        <f t="shared" ca="1" si="72"/>
        <v>234.17933426670695</v>
      </c>
      <c r="K139" s="307">
        <f t="shared" ca="1" si="73"/>
        <v>1026.7449017016679</v>
      </c>
      <c r="L139" s="304">
        <f t="shared" ca="1" si="58"/>
        <v>1053.1120803447113</v>
      </c>
      <c r="M139" s="306">
        <f t="shared" ca="1" si="74"/>
        <v>1.2589376719524057</v>
      </c>
      <c r="N139" s="304">
        <f t="shared" ca="1" si="75"/>
        <v>72.131815272898194</v>
      </c>
      <c r="P139" s="310">
        <f t="shared" ca="1" si="76"/>
        <v>23</v>
      </c>
      <c r="Q139" s="304">
        <f t="shared" ca="1" si="77"/>
        <v>0</v>
      </c>
      <c r="R139" s="306">
        <f t="shared" ca="1" si="78"/>
        <v>0</v>
      </c>
      <c r="S139" s="307">
        <f t="shared" ca="1" si="79"/>
        <v>3.0549999999999997</v>
      </c>
      <c r="T139" s="304">
        <f t="shared" ca="1" si="59"/>
        <v>29.969549999999998</v>
      </c>
      <c r="U139" s="311">
        <f t="shared" ca="1" si="60"/>
        <v>0</v>
      </c>
      <c r="V139" s="306">
        <f t="shared" ca="1" si="61"/>
        <v>1.1053654573768328</v>
      </c>
      <c r="W139" s="304">
        <f t="shared" ca="1" si="62"/>
        <v>14.536389786115601</v>
      </c>
      <c r="Y139" s="314" t="str">
        <f t="shared" ca="1" si="80"/>
        <v/>
      </c>
      <c r="Z139" s="315" t="str">
        <f t="shared" ca="1" si="81"/>
        <v/>
      </c>
      <c r="AA139" s="316" t="str">
        <f t="shared" ca="1" si="82"/>
        <v/>
      </c>
      <c r="AC139" s="310" t="e">
        <f t="shared" ca="1" si="83"/>
        <v>#N/A</v>
      </c>
      <c r="AD139" s="323" t="e">
        <f t="shared" ca="1" si="84"/>
        <v>#N/A</v>
      </c>
      <c r="AE139" s="324">
        <f t="shared" ca="1" si="63"/>
        <v>1026.7449017016679</v>
      </c>
      <c r="AG139" s="306">
        <f t="shared" ca="1" si="85"/>
        <v>-14.280992924076742</v>
      </c>
      <c r="AH139" s="304">
        <f t="shared" ca="1" si="86"/>
        <v>-4.9330681302099864</v>
      </c>
    </row>
    <row r="140" spans="1:34" x14ac:dyDescent="0.2">
      <c r="A140" s="347">
        <f t="shared" ca="1" si="64"/>
        <v>0.1</v>
      </c>
      <c r="B140" s="304">
        <f t="shared" ca="1" si="65"/>
        <v>7.7999999999999661</v>
      </c>
      <c r="D140" s="306">
        <f t="shared" ca="1" si="66"/>
        <v>-1.4599587057053931</v>
      </c>
      <c r="E140" s="307">
        <f t="shared" ca="1" si="67"/>
        <v>-14.338715534167438</v>
      </c>
      <c r="F140" s="304">
        <f t="shared" ca="1" si="68"/>
        <v>14.412849912218595</v>
      </c>
      <c r="G140" s="306">
        <f t="shared" ca="1" si="69"/>
        <v>24.442622566675333</v>
      </c>
      <c r="H140" s="307">
        <f t="shared" ca="1" si="70"/>
        <v>74.838736600023523</v>
      </c>
      <c r="I140" s="304">
        <f t="shared" ca="1" si="71"/>
        <v>78.729145135868492</v>
      </c>
      <c r="J140" s="306">
        <f t="shared" ca="1" si="72"/>
        <v>236.63089631690301</v>
      </c>
      <c r="K140" s="307">
        <f t="shared" ca="1" si="73"/>
        <v>1034.300468939341</v>
      </c>
      <c r="L140" s="304">
        <f t="shared" ca="1" si="58"/>
        <v>1061.0238645477687</v>
      </c>
      <c r="M140" s="306">
        <f t="shared" ca="1" si="74"/>
        <v>1.2551144478404894</v>
      </c>
      <c r="N140" s="304">
        <f t="shared" ca="1" si="75"/>
        <v>71.912760667152739</v>
      </c>
      <c r="P140" s="310">
        <f t="shared" ca="1" si="76"/>
        <v>23</v>
      </c>
      <c r="Q140" s="304">
        <f t="shared" ca="1" si="77"/>
        <v>0</v>
      </c>
      <c r="R140" s="306">
        <f t="shared" ca="1" si="78"/>
        <v>0</v>
      </c>
      <c r="S140" s="307">
        <f t="shared" ca="1" si="79"/>
        <v>3.0549999999999997</v>
      </c>
      <c r="T140" s="304">
        <f t="shared" ca="1" si="59"/>
        <v>29.969549999999998</v>
      </c>
      <c r="U140" s="311">
        <f t="shared" ca="1" si="60"/>
        <v>0</v>
      </c>
      <c r="V140" s="306">
        <f t="shared" ca="1" si="61"/>
        <v>1.1045283849518404</v>
      </c>
      <c r="W140" s="304">
        <f t="shared" ca="1" si="62"/>
        <v>14.019122224629079</v>
      </c>
      <c r="Y140" s="314" t="str">
        <f t="shared" ca="1" si="80"/>
        <v/>
      </c>
      <c r="Z140" s="315" t="str">
        <f t="shared" ca="1" si="81"/>
        <v/>
      </c>
      <c r="AA140" s="316" t="str">
        <f t="shared" ca="1" si="82"/>
        <v/>
      </c>
      <c r="AC140" s="310" t="e">
        <f t="shared" ca="1" si="83"/>
        <v>#N/A</v>
      </c>
      <c r="AD140" s="323" t="e">
        <f t="shared" ca="1" si="84"/>
        <v>#N/A</v>
      </c>
      <c r="AE140" s="324">
        <f t="shared" ca="1" si="63"/>
        <v>1034.300468939341</v>
      </c>
      <c r="AG140" s="306">
        <f t="shared" ca="1" si="85"/>
        <v>-14.095042991876827</v>
      </c>
      <c r="AH140" s="304">
        <f t="shared" ca="1" si="86"/>
        <v>-4.758229062558299</v>
      </c>
    </row>
    <row r="141" spans="1:34" x14ac:dyDescent="0.2">
      <c r="A141" s="347">
        <f t="shared" ca="1" si="64"/>
        <v>0.1</v>
      </c>
      <c r="B141" s="304">
        <f t="shared" ca="1" si="65"/>
        <v>7.8999999999999657</v>
      </c>
      <c r="D141" s="306">
        <f t="shared" ca="1" si="66"/>
        <v>-1.4246949122560701</v>
      </c>
      <c r="E141" s="307">
        <f t="shared" ca="1" si="67"/>
        <v>-14.172149232672473</v>
      </c>
      <c r="F141" s="304">
        <f t="shared" ca="1" si="68"/>
        <v>14.243579938559943</v>
      </c>
      <c r="G141" s="306">
        <f t="shared" ca="1" si="69"/>
        <v>24.300153075449725</v>
      </c>
      <c r="H141" s="307">
        <f t="shared" ca="1" si="70"/>
        <v>73.421521676756271</v>
      </c>
      <c r="I141" s="304">
        <f t="shared" ca="1" si="71"/>
        <v>77.33832998468921</v>
      </c>
      <c r="J141" s="306">
        <f t="shared" ca="1" si="72"/>
        <v>239.06803509900925</v>
      </c>
      <c r="K141" s="307">
        <f t="shared" ca="1" si="73"/>
        <v>1041.7134818531799</v>
      </c>
      <c r="L141" s="304">
        <f t="shared" ca="1" si="58"/>
        <v>1068.7939481868225</v>
      </c>
      <c r="M141" s="306">
        <f t="shared" ca="1" si="74"/>
        <v>1.2511763399879705</v>
      </c>
      <c r="N141" s="304">
        <f t="shared" ca="1" si="75"/>
        <v>71.687123707936081</v>
      </c>
      <c r="P141" s="310">
        <f t="shared" ca="1" si="76"/>
        <v>23</v>
      </c>
      <c r="Q141" s="304">
        <f t="shared" ca="1" si="77"/>
        <v>0</v>
      </c>
      <c r="R141" s="306">
        <f t="shared" ca="1" si="78"/>
        <v>0</v>
      </c>
      <c r="S141" s="307">
        <f t="shared" ca="1" si="79"/>
        <v>3.0549999999999997</v>
      </c>
      <c r="T141" s="304">
        <f t="shared" ca="1" si="59"/>
        <v>29.969549999999998</v>
      </c>
      <c r="U141" s="311">
        <f t="shared" ca="1" si="60"/>
        <v>0</v>
      </c>
      <c r="V141" s="306">
        <f t="shared" ca="1" si="61"/>
        <v>1.103707690191611</v>
      </c>
      <c r="W141" s="304">
        <f t="shared" ca="1" si="62"/>
        <v>13.518126857716092</v>
      </c>
      <c r="Y141" s="314" t="str">
        <f t="shared" ca="1" si="80"/>
        <v/>
      </c>
      <c r="Z141" s="315" t="str">
        <f t="shared" ca="1" si="81"/>
        <v/>
      </c>
      <c r="AA141" s="316" t="str">
        <f t="shared" ca="1" si="82"/>
        <v/>
      </c>
      <c r="AC141" s="310" t="e">
        <f t="shared" ca="1" si="83"/>
        <v>#N/A</v>
      </c>
      <c r="AD141" s="323" t="e">
        <f t="shared" ca="1" si="84"/>
        <v>#N/A</v>
      </c>
      <c r="AE141" s="324">
        <f t="shared" ca="1" si="63"/>
        <v>1041.7134818531799</v>
      </c>
      <c r="AG141" s="306">
        <f t="shared" ca="1" si="85"/>
        <v>-13.914148586303636</v>
      </c>
      <c r="AH141" s="304">
        <f t="shared" ca="1" si="86"/>
        <v>-4.5889107118262134</v>
      </c>
    </row>
    <row r="142" spans="1:34" x14ac:dyDescent="0.2">
      <c r="A142" s="347">
        <f t="shared" ca="1" si="64"/>
        <v>0.1</v>
      </c>
      <c r="B142" s="304">
        <f t="shared" ca="1" si="65"/>
        <v>7.9999999999999654</v>
      </c>
      <c r="D142" s="306">
        <f t="shared" ca="1" si="66"/>
        <v>-1.39033521412918</v>
      </c>
      <c r="E142" s="307">
        <f t="shared" ca="1" si="67"/>
        <v>-14.010818272427855</v>
      </c>
      <c r="F142" s="304">
        <f t="shared" ca="1" si="68"/>
        <v>14.079632831528167</v>
      </c>
      <c r="G142" s="306">
        <f t="shared" ca="1" si="69"/>
        <v>24.161119554036805</v>
      </c>
      <c r="H142" s="307">
        <f t="shared" ca="1" si="70"/>
        <v>72.02043984951348</v>
      </c>
      <c r="I142" s="304">
        <f t="shared" ca="1" si="71"/>
        <v>75.965146312120325</v>
      </c>
      <c r="J142" s="306">
        <f t="shared" ca="1" si="72"/>
        <v>241.49109873048357</v>
      </c>
      <c r="K142" s="307">
        <f t="shared" ca="1" si="73"/>
        <v>1048.9855799294935</v>
      </c>
      <c r="L142" s="304">
        <f t="shared" ca="1" si="58"/>
        <v>1076.4240324640061</v>
      </c>
      <c r="M142" s="306">
        <f t="shared" ca="1" si="74"/>
        <v>1.247118732437656</v>
      </c>
      <c r="N142" s="304">
        <f t="shared" ca="1" si="75"/>
        <v>71.454639920382647</v>
      </c>
      <c r="P142" s="310">
        <f t="shared" ca="1" si="76"/>
        <v>23</v>
      </c>
      <c r="Q142" s="304">
        <f t="shared" ca="1" si="77"/>
        <v>0</v>
      </c>
      <c r="R142" s="306">
        <f t="shared" ca="1" si="78"/>
        <v>0</v>
      </c>
      <c r="S142" s="307">
        <f t="shared" ca="1" si="79"/>
        <v>3.0549999999999997</v>
      </c>
      <c r="T142" s="304">
        <f t="shared" ca="1" si="59"/>
        <v>29.969549999999998</v>
      </c>
      <c r="U142" s="311">
        <f t="shared" ca="1" si="60"/>
        <v>0</v>
      </c>
      <c r="V142" s="306">
        <f t="shared" ca="1" si="61"/>
        <v>1.102903157799785</v>
      </c>
      <c r="W142" s="304">
        <f t="shared" ca="1" si="62"/>
        <v>13.032838298529349</v>
      </c>
      <c r="Y142" s="314" t="str">
        <f t="shared" ca="1" si="80"/>
        <v/>
      </c>
      <c r="Z142" s="315" t="str">
        <f t="shared" ca="1" si="81"/>
        <v/>
      </c>
      <c r="AA142" s="316" t="str">
        <f t="shared" ca="1" si="82"/>
        <v/>
      </c>
      <c r="AC142" s="310">
        <f t="shared" ca="1" si="83"/>
        <v>7.9999999999999654</v>
      </c>
      <c r="AD142" s="323">
        <f t="shared" ca="1" si="84"/>
        <v>241.49109873048357</v>
      </c>
      <c r="AE142" s="324">
        <f t="shared" ca="1" si="63"/>
        <v>1048.9855799294935</v>
      </c>
      <c r="AG142" s="306">
        <f t="shared" ca="1" si="85"/>
        <v>-13.738090235954445</v>
      </c>
      <c r="AH142" s="304">
        <f t="shared" ca="1" si="86"/>
        <v>-4.424918775029818</v>
      </c>
    </row>
    <row r="143" spans="1:34" x14ac:dyDescent="0.2">
      <c r="A143" s="347">
        <f t="shared" ca="1" si="64"/>
        <v>0.1</v>
      </c>
      <c r="B143" s="304">
        <f t="shared" ca="1" si="65"/>
        <v>8.0999999999999659</v>
      </c>
      <c r="D143" s="306">
        <f t="shared" ca="1" si="66"/>
        <v>-1.3568457166843346</v>
      </c>
      <c r="E143" s="307">
        <f t="shared" ca="1" si="67"/>
        <v>-13.854540448756115</v>
      </c>
      <c r="F143" s="304">
        <f t="shared" ca="1" si="68"/>
        <v>13.920823299830506</v>
      </c>
      <c r="G143" s="306">
        <f t="shared" ca="1" si="69"/>
        <v>24.02543498236837</v>
      </c>
      <c r="H143" s="307">
        <f t="shared" ca="1" si="70"/>
        <v>70.634985804637864</v>
      </c>
      <c r="I143" s="304">
        <f t="shared" ca="1" si="71"/>
        <v>74.609133125331255</v>
      </c>
      <c r="J143" s="306">
        <f t="shared" ca="1" si="72"/>
        <v>243.90042645730384</v>
      </c>
      <c r="K143" s="307">
        <f t="shared" ca="1" si="73"/>
        <v>1056.1183512122011</v>
      </c>
      <c r="L143" s="304">
        <f t="shared" ca="1" si="58"/>
        <v>1083.9157669271322</v>
      </c>
      <c r="M143" s="306">
        <f t="shared" ca="1" si="74"/>
        <v>1.2429367620339264</v>
      </c>
      <c r="N143" s="304">
        <f t="shared" ca="1" si="75"/>
        <v>71.21503066620032</v>
      </c>
      <c r="P143" s="310">
        <f t="shared" ca="1" si="76"/>
        <v>23</v>
      </c>
      <c r="Q143" s="304">
        <f t="shared" ca="1" si="77"/>
        <v>0</v>
      </c>
      <c r="R143" s="306">
        <f t="shared" ca="1" si="78"/>
        <v>0</v>
      </c>
      <c r="S143" s="307">
        <f t="shared" ca="1" si="79"/>
        <v>3.0549999999999997</v>
      </c>
      <c r="T143" s="304">
        <f t="shared" ca="1" si="59"/>
        <v>29.969549999999998</v>
      </c>
      <c r="U143" s="311">
        <f t="shared" ca="1" si="60"/>
        <v>0</v>
      </c>
      <c r="V143" s="306">
        <f t="shared" ca="1" si="61"/>
        <v>1.1021145793678098</v>
      </c>
      <c r="W143" s="304">
        <f t="shared" ca="1" si="62"/>
        <v>12.562717821444265</v>
      </c>
      <c r="Y143" s="314" t="str">
        <f t="shared" ca="1" si="80"/>
        <v/>
      </c>
      <c r="Z143" s="315" t="str">
        <f t="shared" ca="1" si="81"/>
        <v/>
      </c>
      <c r="AA143" s="316" t="str">
        <f t="shared" ca="1" si="82"/>
        <v/>
      </c>
      <c r="AC143" s="310" t="e">
        <f t="shared" ca="1" si="83"/>
        <v>#N/A</v>
      </c>
      <c r="AD143" s="323" t="e">
        <f t="shared" ca="1" si="84"/>
        <v>#N/A</v>
      </c>
      <c r="AE143" s="324">
        <f t="shared" ca="1" si="63"/>
        <v>1056.1183512122011</v>
      </c>
      <c r="AG143" s="306">
        <f t="shared" ca="1" si="85"/>
        <v>-13.566656007941525</v>
      </c>
      <c r="AH143" s="304">
        <f t="shared" ca="1" si="86"/>
        <v>-4.2660681828246645</v>
      </c>
    </row>
    <row r="144" spans="1:34" x14ac:dyDescent="0.2">
      <c r="A144" s="347">
        <f t="shared" ca="1" si="64"/>
        <v>0.1</v>
      </c>
      <c r="B144" s="304">
        <f t="shared" ca="1" si="65"/>
        <v>8.1999999999999655</v>
      </c>
      <c r="D144" s="306">
        <f t="shared" ca="1" si="66"/>
        <v>-1.3241941218703461</v>
      </c>
      <c r="E144" s="307">
        <f t="shared" ca="1" si="67"/>
        <v>-13.703142124982929</v>
      </c>
      <c r="F144" s="304">
        <f t="shared" ca="1" si="68"/>
        <v>13.766974764627037</v>
      </c>
      <c r="G144" s="306">
        <f t="shared" ca="1" si="69"/>
        <v>23.893015570181337</v>
      </c>
      <c r="H144" s="307">
        <f t="shared" ca="1" si="70"/>
        <v>69.264671592139578</v>
      </c>
      <c r="I144" s="304">
        <f t="shared" ca="1" si="71"/>
        <v>73.26985003262854</v>
      </c>
      <c r="J144" s="306">
        <f t="shared" ca="1" si="72"/>
        <v>246.29634898493131</v>
      </c>
      <c r="K144" s="307">
        <f t="shared" ca="1" si="73"/>
        <v>1063.11333408204</v>
      </c>
      <c r="L144" s="304">
        <f t="shared" ca="1" si="58"/>
        <v>1091.2707512924271</v>
      </c>
      <c r="M144" s="306">
        <f t="shared" ca="1" si="74"/>
        <v>1.2386253024872178</v>
      </c>
      <c r="N144" s="304">
        <f t="shared" ca="1" si="75"/>
        <v>70.968002230632536</v>
      </c>
      <c r="P144" s="310">
        <f t="shared" ca="1" si="76"/>
        <v>23</v>
      </c>
      <c r="Q144" s="304">
        <f t="shared" ca="1" si="77"/>
        <v>0</v>
      </c>
      <c r="R144" s="306">
        <f t="shared" ca="1" si="78"/>
        <v>0</v>
      </c>
      <c r="S144" s="307">
        <f t="shared" ca="1" si="79"/>
        <v>3.0549999999999997</v>
      </c>
      <c r="T144" s="304">
        <f t="shared" ca="1" si="59"/>
        <v>29.969549999999998</v>
      </c>
      <c r="U144" s="311">
        <f t="shared" ca="1" si="60"/>
        <v>0</v>
      </c>
      <c r="V144" s="306">
        <f t="shared" ca="1" si="61"/>
        <v>1.1013417531307457</v>
      </c>
      <c r="W144" s="304">
        <f t="shared" ca="1" si="62"/>
        <v>12.107251914445333</v>
      </c>
      <c r="Y144" s="314" t="str">
        <f t="shared" ca="1" si="80"/>
        <v/>
      </c>
      <c r="Z144" s="315" t="str">
        <f t="shared" ca="1" si="81"/>
        <v/>
      </c>
      <c r="AA144" s="316" t="str">
        <f t="shared" ca="1" si="82"/>
        <v/>
      </c>
      <c r="AC144" s="310" t="e">
        <f t="shared" ca="1" si="83"/>
        <v>#N/A</v>
      </c>
      <c r="AD144" s="323" t="e">
        <f t="shared" ca="1" si="84"/>
        <v>#N/A</v>
      </c>
      <c r="AE144" s="324">
        <f t="shared" ca="1" si="63"/>
        <v>1063.11333408204</v>
      </c>
      <c r="AG144" s="306">
        <f t="shared" ca="1" si="85"/>
        <v>-13.399640866711863</v>
      </c>
      <c r="AH144" s="304">
        <f t="shared" ca="1" si="86"/>
        <v>-4.1121825929441131</v>
      </c>
    </row>
    <row r="145" spans="1:34" x14ac:dyDescent="0.2">
      <c r="A145" s="347">
        <f t="shared" ca="1" si="64"/>
        <v>0.1</v>
      </c>
      <c r="B145" s="304">
        <f t="shared" ca="1" si="65"/>
        <v>8.2999999999999652</v>
      </c>
      <c r="D145" s="306">
        <f t="shared" ca="1" si="66"/>
        <v>-1.292349644597927</v>
      </c>
      <c r="E145" s="307">
        <f t="shared" ca="1" si="67"/>
        <v>-13.556457765130663</v>
      </c>
      <c r="F145" s="304">
        <f t="shared" ca="1" si="68"/>
        <v>13.617918884384054</v>
      </c>
      <c r="G145" s="306">
        <f t="shared" ca="1" si="69"/>
        <v>23.763780605721543</v>
      </c>
      <c r="H145" s="307">
        <f t="shared" ca="1" si="70"/>
        <v>67.909025815626507</v>
      </c>
      <c r="I145" s="304">
        <f t="shared" ca="1" si="71"/>
        <v>71.94687662368878</v>
      </c>
      <c r="J145" s="306">
        <f t="shared" ca="1" si="72"/>
        <v>248.67918879372647</v>
      </c>
      <c r="K145" s="307">
        <f t="shared" ca="1" si="73"/>
        <v>1069.9720189524282</v>
      </c>
      <c r="L145" s="304">
        <f t="shared" ca="1" si="58"/>
        <v>1098.4905371828386</v>
      </c>
      <c r="M145" s="306">
        <f t="shared" ca="1" si="74"/>
        <v>1.2341789472540858</v>
      </c>
      <c r="N145" s="304">
        <f t="shared" ca="1" si="75"/>
        <v>70.713244841558165</v>
      </c>
      <c r="P145" s="310">
        <f t="shared" ca="1" si="76"/>
        <v>23</v>
      </c>
      <c r="Q145" s="304">
        <f t="shared" ca="1" si="77"/>
        <v>0</v>
      </c>
      <c r="R145" s="306">
        <f t="shared" ca="1" si="78"/>
        <v>0</v>
      </c>
      <c r="S145" s="307">
        <f t="shared" ca="1" si="79"/>
        <v>3.0549999999999997</v>
      </c>
      <c r="T145" s="304">
        <f t="shared" ca="1" si="59"/>
        <v>29.969549999999998</v>
      </c>
      <c r="U145" s="311">
        <f t="shared" ca="1" si="60"/>
        <v>0</v>
      </c>
      <c r="V145" s="306">
        <f t="shared" ca="1" si="61"/>
        <v>1.1005844837346974</v>
      </c>
      <c r="W145" s="304">
        <f t="shared" ca="1" si="62"/>
        <v>11.665950924161686</v>
      </c>
      <c r="Y145" s="314" t="str">
        <f t="shared" ca="1" si="80"/>
        <v/>
      </c>
      <c r="Z145" s="315" t="str">
        <f t="shared" ca="1" si="81"/>
        <v/>
      </c>
      <c r="AA145" s="316" t="str">
        <f t="shared" ca="1" si="82"/>
        <v/>
      </c>
      <c r="AC145" s="310" t="e">
        <f t="shared" ca="1" si="83"/>
        <v>#N/A</v>
      </c>
      <c r="AD145" s="323" t="e">
        <f t="shared" ca="1" si="84"/>
        <v>#N/A</v>
      </c>
      <c r="AE145" s="324">
        <f t="shared" ca="1" si="63"/>
        <v>1069.9720189524282</v>
      </c>
      <c r="AG145" s="306">
        <f t="shared" ca="1" si="85"/>
        <v>-13.236846053364152</v>
      </c>
      <c r="AH145" s="304">
        <f t="shared" ca="1" si="86"/>
        <v>-3.9630939163487184</v>
      </c>
    </row>
    <row r="146" spans="1:34" x14ac:dyDescent="0.2">
      <c r="A146" s="347">
        <f t="shared" ca="1" si="64"/>
        <v>0.1</v>
      </c>
      <c r="B146" s="304">
        <f t="shared" ca="1" si="65"/>
        <v>8.3999999999999648</v>
      </c>
      <c r="D146" s="306">
        <f t="shared" ca="1" si="66"/>
        <v>-1.2612829348121233</v>
      </c>
      <c r="E146" s="307">
        <f t="shared" ca="1" si="67"/>
        <v>-13.4143294963068</v>
      </c>
      <c r="F146" s="304">
        <f t="shared" ca="1" si="68"/>
        <v>13.473495109923592</v>
      </c>
      <c r="G146" s="306">
        <f t="shared" ca="1" si="69"/>
        <v>23.637652312240331</v>
      </c>
      <c r="H146" s="307">
        <f t="shared" ca="1" si="70"/>
        <v>66.56759286599582</v>
      </c>
      <c r="I146" s="304">
        <f t="shared" ca="1" si="71"/>
        <v>70.639811910900065</v>
      </c>
      <c r="J146" s="306">
        <f t="shared" ca="1" si="72"/>
        <v>251.04926043962456</v>
      </c>
      <c r="K146" s="307">
        <f t="shared" ca="1" si="73"/>
        <v>1076.6958498865094</v>
      </c>
      <c r="L146" s="304">
        <f t="shared" ca="1" si="58"/>
        <v>1105.576629786518</v>
      </c>
      <c r="M146" s="306">
        <f t="shared" ca="1" si="74"/>
        <v>1.2295919911367017</v>
      </c>
      <c r="N146" s="304">
        <f t="shared" ca="1" si="75"/>
        <v>70.450431615220339</v>
      </c>
      <c r="P146" s="310">
        <f t="shared" ca="1" si="76"/>
        <v>23</v>
      </c>
      <c r="Q146" s="304">
        <f t="shared" ca="1" si="77"/>
        <v>0</v>
      </c>
      <c r="R146" s="306">
        <f t="shared" ca="1" si="78"/>
        <v>0</v>
      </c>
      <c r="S146" s="307">
        <f t="shared" ca="1" si="79"/>
        <v>3.0549999999999997</v>
      </c>
      <c r="T146" s="304">
        <f t="shared" ca="1" si="59"/>
        <v>29.969549999999998</v>
      </c>
      <c r="U146" s="311">
        <f t="shared" ca="1" si="60"/>
        <v>0</v>
      </c>
      <c r="V146" s="306">
        <f t="shared" ca="1" si="61"/>
        <v>1.0998425820152378</v>
      </c>
      <c r="W146" s="304">
        <f t="shared" ca="1" si="62"/>
        <v>11.23834778686359</v>
      </c>
      <c r="Y146" s="314" t="str">
        <f t="shared" ca="1" si="80"/>
        <v/>
      </c>
      <c r="Z146" s="315" t="str">
        <f t="shared" ca="1" si="81"/>
        <v/>
      </c>
      <c r="AA146" s="316" t="str">
        <f t="shared" ca="1" si="82"/>
        <v/>
      </c>
      <c r="AC146" s="310" t="e">
        <f t="shared" ca="1" si="83"/>
        <v>#N/A</v>
      </c>
      <c r="AD146" s="323" t="e">
        <f t="shared" ca="1" si="84"/>
        <v>#N/A</v>
      </c>
      <c r="AE146" s="324">
        <f t="shared" ca="1" si="63"/>
        <v>1076.6958498865094</v>
      </c>
      <c r="AG146" s="306">
        <f t="shared" ca="1" si="85"/>
        <v>-13.078078481850744</v>
      </c>
      <c r="AH146" s="304">
        <f t="shared" ca="1" si="86"/>
        <v>-3.8186418737026799</v>
      </c>
    </row>
    <row r="147" spans="1:34" x14ac:dyDescent="0.2">
      <c r="A147" s="347">
        <f t="shared" ca="1" si="64"/>
        <v>0.1</v>
      </c>
      <c r="B147" s="304">
        <f t="shared" ca="1" si="65"/>
        <v>8.4999999999999645</v>
      </c>
      <c r="D147" s="306">
        <f t="shared" ca="1" si="66"/>
        <v>-1.2309660048877493</v>
      </c>
      <c r="E147" s="307">
        <f t="shared" ca="1" si="67"/>
        <v>-13.276606698619419</v>
      </c>
      <c r="F147" s="304">
        <f t="shared" ca="1" si="68"/>
        <v>13.333550267464977</v>
      </c>
      <c r="G147" s="306">
        <f t="shared" ca="1" si="69"/>
        <v>23.514555711751555</v>
      </c>
      <c r="H147" s="307">
        <f t="shared" ca="1" si="70"/>
        <v>65.239932196133879</v>
      </c>
      <c r="I147" s="304">
        <f t="shared" ca="1" si="71"/>
        <v>69.348273830551932</v>
      </c>
      <c r="J147" s="306">
        <f t="shared" ca="1" si="72"/>
        <v>253.40687084082415</v>
      </c>
      <c r="K147" s="307">
        <f t="shared" ca="1" si="73"/>
        <v>1083.286226139616</v>
      </c>
      <c r="L147" s="304">
        <f t="shared" ca="1" si="58"/>
        <v>1112.5304894397948</v>
      </c>
      <c r="M147" s="306">
        <f t="shared" ca="1" si="74"/>
        <v>1.2248584104976699</v>
      </c>
      <c r="N147" s="304">
        <f t="shared" ca="1" si="75"/>
        <v>70.179217422618976</v>
      </c>
      <c r="P147" s="310">
        <f t="shared" ca="1" si="76"/>
        <v>23</v>
      </c>
      <c r="Q147" s="304">
        <f t="shared" ca="1" si="77"/>
        <v>0</v>
      </c>
      <c r="R147" s="306">
        <f t="shared" ca="1" si="78"/>
        <v>0</v>
      </c>
      <c r="S147" s="307">
        <f t="shared" ca="1" si="79"/>
        <v>3.0549999999999997</v>
      </c>
      <c r="T147" s="304">
        <f t="shared" ca="1" si="59"/>
        <v>29.969549999999998</v>
      </c>
      <c r="U147" s="311">
        <f t="shared" ca="1" si="60"/>
        <v>0</v>
      </c>
      <c r="V147" s="306">
        <f t="shared" ca="1" si="61"/>
        <v>1.0991158647862262</v>
      </c>
      <c r="W147" s="304">
        <f t="shared" ca="1" si="62"/>
        <v>10.823996839271571</v>
      </c>
      <c r="Y147" s="314" t="str">
        <f t="shared" ca="1" si="80"/>
        <v/>
      </c>
      <c r="Z147" s="315" t="str">
        <f t="shared" ca="1" si="81"/>
        <v/>
      </c>
      <c r="AA147" s="316" t="str">
        <f t="shared" ca="1" si="82"/>
        <v/>
      </c>
      <c r="AC147" s="310" t="e">
        <f t="shared" ca="1" si="83"/>
        <v>#N/A</v>
      </c>
      <c r="AD147" s="323" t="e">
        <f t="shared" ca="1" si="84"/>
        <v>#N/A</v>
      </c>
      <c r="AE147" s="324">
        <f t="shared" ca="1" si="63"/>
        <v>1083.286226139616</v>
      </c>
      <c r="AG147" s="306">
        <f t="shared" ca="1" si="85"/>
        <v>-12.92315014851436</v>
      </c>
      <c r="AH147" s="304">
        <f t="shared" ca="1" si="86"/>
        <v>-3.6786735799880823</v>
      </c>
    </row>
    <row r="148" spans="1:34" x14ac:dyDescent="0.2">
      <c r="A148" s="347">
        <f t="shared" ca="1" si="64"/>
        <v>0.1</v>
      </c>
      <c r="B148" s="304">
        <f t="shared" ca="1" si="65"/>
        <v>8.5999999999999641</v>
      </c>
      <c r="D148" s="306">
        <f t="shared" ca="1" si="66"/>
        <v>-1.2013721620051296</v>
      </c>
      <c r="E148" s="307">
        <f t="shared" ca="1" si="67"/>
        <v>-13.143145620623731</v>
      </c>
      <c r="F148" s="304">
        <f t="shared" ca="1" si="68"/>
        <v>13.197938167629125</v>
      </c>
      <c r="G148" s="306">
        <f t="shared" ca="1" si="69"/>
        <v>23.394418495551044</v>
      </c>
      <c r="H148" s="307">
        <f t="shared" ca="1" si="70"/>
        <v>63.925617634071507</v>
      </c>
      <c r="I148" s="304">
        <f t="shared" ca="1" si="71"/>
        <v>68.071898802975184</v>
      </c>
      <c r="J148" s="306">
        <f t="shared" ca="1" si="72"/>
        <v>255.75231955118929</v>
      </c>
      <c r="K148" s="307">
        <f t="shared" ca="1" si="73"/>
        <v>1089.7445036311262</v>
      </c>
      <c r="L148" s="304">
        <f t="shared" ca="1" si="58"/>
        <v>1119.3535331386879</v>
      </c>
      <c r="M148" s="306">
        <f t="shared" ca="1" si="74"/>
        <v>1.2199718419775256</v>
      </c>
      <c r="N148" s="304">
        <f t="shared" ca="1" si="75"/>
        <v>69.899237670113223</v>
      </c>
      <c r="P148" s="310">
        <f t="shared" ca="1" si="76"/>
        <v>23</v>
      </c>
      <c r="Q148" s="304">
        <f t="shared" ca="1" si="77"/>
        <v>0</v>
      </c>
      <c r="R148" s="306">
        <f t="shared" ca="1" si="78"/>
        <v>0</v>
      </c>
      <c r="S148" s="307">
        <f t="shared" ca="1" si="79"/>
        <v>3.0549999999999997</v>
      </c>
      <c r="T148" s="304">
        <f t="shared" ca="1" si="59"/>
        <v>29.969549999999998</v>
      </c>
      <c r="U148" s="311">
        <f t="shared" ca="1" si="60"/>
        <v>0</v>
      </c>
      <c r="V148" s="306">
        <f t="shared" ca="1" si="61"/>
        <v>1.0984041546384513</v>
      </c>
      <c r="W148" s="304">
        <f t="shared" ca="1" si="62"/>
        <v>10.422472703522605</v>
      </c>
      <c r="Y148" s="314" t="str">
        <f t="shared" ca="1" si="80"/>
        <v/>
      </c>
      <c r="Z148" s="315" t="str">
        <f t="shared" ca="1" si="81"/>
        <v/>
      </c>
      <c r="AA148" s="316" t="str">
        <f t="shared" ca="1" si="82"/>
        <v/>
      </c>
      <c r="AC148" s="310" t="e">
        <f t="shared" ca="1" si="83"/>
        <v>#N/A</v>
      </c>
      <c r="AD148" s="323" t="e">
        <f t="shared" ca="1" si="84"/>
        <v>#N/A</v>
      </c>
      <c r="AE148" s="324">
        <f t="shared" ca="1" si="63"/>
        <v>1089.7445036311262</v>
      </c>
      <c r="AG148" s="306">
        <f t="shared" ca="1" si="85"/>
        <v>-12.771877551438312</v>
      </c>
      <c r="AH148" s="304">
        <f t="shared" ca="1" si="86"/>
        <v>-3.5430431552443769</v>
      </c>
    </row>
    <row r="149" spans="1:34" x14ac:dyDescent="0.2">
      <c r="A149" s="347">
        <f t="shared" ca="1" si="64"/>
        <v>0.1</v>
      </c>
      <c r="B149" s="304">
        <f t="shared" ca="1" si="65"/>
        <v>8.6999999999999638</v>
      </c>
      <c r="D149" s="306">
        <f t="shared" ca="1" si="66"/>
        <v>-1.1724759451949613</v>
      </c>
      <c r="E149" s="307">
        <f t="shared" ca="1" si="67"/>
        <v>-13.013809018460249</v>
      </c>
      <c r="F149" s="304">
        <f t="shared" ca="1" si="68"/>
        <v>13.066519238535491</v>
      </c>
      <c r="G149" s="306">
        <f t="shared" ca="1" si="69"/>
        <v>23.277170901031546</v>
      </c>
      <c r="H149" s="307">
        <f t="shared" ca="1" si="70"/>
        <v>62.624236732225484</v>
      </c>
      <c r="I149" s="304">
        <f t="shared" ca="1" si="71"/>
        <v>66.810341351093612</v>
      </c>
      <c r="J149" s="306">
        <f t="shared" ca="1" si="72"/>
        <v>258.08589902101841</v>
      </c>
      <c r="K149" s="307">
        <f t="shared" ca="1" si="73"/>
        <v>1096.0719963494412</v>
      </c>
      <c r="L149" s="304">
        <f t="shared" ca="1" si="58"/>
        <v>1126.0471359827422</v>
      </c>
      <c r="M149" s="306">
        <f t="shared" ca="1" si="74"/>
        <v>1.214925559593157</v>
      </c>
      <c r="N149" s="304">
        <f t="shared" ca="1" si="75"/>
        <v>69.61010698725768</v>
      </c>
      <c r="P149" s="310">
        <f t="shared" ca="1" si="76"/>
        <v>23</v>
      </c>
      <c r="Q149" s="304">
        <f t="shared" ca="1" si="77"/>
        <v>0</v>
      </c>
      <c r="R149" s="306">
        <f t="shared" ca="1" si="78"/>
        <v>0</v>
      </c>
      <c r="S149" s="307">
        <f t="shared" ca="1" si="79"/>
        <v>3.0549999999999997</v>
      </c>
      <c r="T149" s="304">
        <f t="shared" ca="1" si="59"/>
        <v>29.969549999999998</v>
      </c>
      <c r="U149" s="311">
        <f t="shared" ca="1" si="60"/>
        <v>0</v>
      </c>
      <c r="V149" s="306">
        <f t="shared" ca="1" si="61"/>
        <v>1.0977072797475844</v>
      </c>
      <c r="W149" s="304">
        <f t="shared" ca="1" si="62"/>
        <v>10.033369241086772</v>
      </c>
      <c r="Y149" s="314" t="str">
        <f t="shared" ca="1" si="80"/>
        <v/>
      </c>
      <c r="Z149" s="315" t="str">
        <f t="shared" ca="1" si="81"/>
        <v/>
      </c>
      <c r="AA149" s="316" t="str">
        <f t="shared" ca="1" si="82"/>
        <v/>
      </c>
      <c r="AC149" s="310" t="e">
        <f t="shared" ca="1" si="83"/>
        <v>#N/A</v>
      </c>
      <c r="AD149" s="323" t="e">
        <f t="shared" ca="1" si="84"/>
        <v>#N/A</v>
      </c>
      <c r="AE149" s="324">
        <f t="shared" ca="1" si="63"/>
        <v>1096.0719963494412</v>
      </c>
      <c r="AG149" s="306">
        <f t="shared" ca="1" si="85"/>
        <v>-12.624081116086334</v>
      </c>
      <c r="AH149" s="304">
        <f t="shared" ca="1" si="86"/>
        <v>-3.4116113595818676</v>
      </c>
    </row>
    <row r="150" spans="1:34" x14ac:dyDescent="0.2">
      <c r="A150" s="347">
        <f t="shared" ca="1" si="64"/>
        <v>0.1</v>
      </c>
      <c r="B150" s="304">
        <f t="shared" ca="1" si="65"/>
        <v>8.7999999999999634</v>
      </c>
      <c r="D150" s="306">
        <f t="shared" ca="1" si="66"/>
        <v>-1.1442530667702453</v>
      </c>
      <c r="E150" s="307">
        <f t="shared" ca="1" si="67"/>
        <v>-12.888465816987205</v>
      </c>
      <c r="F150" s="304">
        <f t="shared" ca="1" si="68"/>
        <v>12.939160181266047</v>
      </c>
      <c r="G150" s="306">
        <f t="shared" ca="1" si="69"/>
        <v>23.162745594354522</v>
      </c>
      <c r="H150" s="307">
        <f t="shared" ca="1" si="70"/>
        <v>61.335390150526763</v>
      </c>
      <c r="I150" s="304">
        <f t="shared" ca="1" si="71"/>
        <v>65.563273777215585</v>
      </c>
      <c r="J150" s="306">
        <f t="shared" ca="1" si="72"/>
        <v>260.40789484578772</v>
      </c>
      <c r="K150" s="307">
        <f t="shared" ca="1" si="73"/>
        <v>1102.2699776935788</v>
      </c>
      <c r="L150" s="304">
        <f t="shared" ca="1" si="58"/>
        <v>1132.6126325547573</v>
      </c>
      <c r="M150" s="306">
        <f t="shared" ca="1" si="74"/>
        <v>1.2097124500857113</v>
      </c>
      <c r="N150" s="304">
        <f t="shared" ca="1" si="75"/>
        <v>69.311417814341524</v>
      </c>
      <c r="P150" s="310">
        <f t="shared" ca="1" si="76"/>
        <v>23</v>
      </c>
      <c r="Q150" s="304">
        <f t="shared" ca="1" si="77"/>
        <v>0</v>
      </c>
      <c r="R150" s="306">
        <f t="shared" ca="1" si="78"/>
        <v>0</v>
      </c>
      <c r="S150" s="307">
        <f t="shared" ca="1" si="79"/>
        <v>3.0549999999999997</v>
      </c>
      <c r="T150" s="304">
        <f t="shared" ca="1" si="59"/>
        <v>29.969549999999998</v>
      </c>
      <c r="U150" s="311">
        <f t="shared" ca="1" si="60"/>
        <v>0</v>
      </c>
      <c r="V150" s="306">
        <f t="shared" ca="1" si="61"/>
        <v>1.0970250736909382</v>
      </c>
      <c r="W150" s="304">
        <f t="shared" ca="1" si="62"/>
        <v>9.6562985708368352</v>
      </c>
      <c r="Y150" s="314" t="str">
        <f t="shared" ca="1" si="80"/>
        <v/>
      </c>
      <c r="Z150" s="315" t="str">
        <f t="shared" ca="1" si="81"/>
        <v/>
      </c>
      <c r="AA150" s="316" t="str">
        <f t="shared" ca="1" si="82"/>
        <v/>
      </c>
      <c r="AC150" s="310" t="e">
        <f t="shared" ca="1" si="83"/>
        <v>#N/A</v>
      </c>
      <c r="AD150" s="323" t="e">
        <f t="shared" ca="1" si="84"/>
        <v>#N/A</v>
      </c>
      <c r="AE150" s="324">
        <f t="shared" ca="1" si="63"/>
        <v>1102.2699776935788</v>
      </c>
      <c r="AG150" s="306">
        <f t="shared" ca="1" si="85"/>
        <v>-12.479584623672862</v>
      </c>
      <c r="AH150" s="304">
        <f t="shared" ca="1" si="86"/>
        <v>-3.2842452507649011</v>
      </c>
    </row>
    <row r="151" spans="1:34" x14ac:dyDescent="0.2">
      <c r="A151" s="347">
        <f t="shared" ca="1" si="64"/>
        <v>0.1</v>
      </c>
      <c r="B151" s="304">
        <f t="shared" ca="1" si="65"/>
        <v>8.8999999999999631</v>
      </c>
      <c r="D151" s="306">
        <f t="shared" ca="1" si="66"/>
        <v>-1.1166803578902518</v>
      </c>
      <c r="E151" s="307">
        <f t="shared" ca="1" si="67"/>
        <v>-12.766990791338745</v>
      </c>
      <c r="F151" s="304">
        <f t="shared" ca="1" si="68"/>
        <v>12.815733646101819</v>
      </c>
      <c r="G151" s="306">
        <f t="shared" ca="1" si="69"/>
        <v>23.051077558565495</v>
      </c>
      <c r="H151" s="307">
        <f t="shared" ca="1" si="70"/>
        <v>60.058691071392886</v>
      </c>
      <c r="I151" s="304">
        <f t="shared" ca="1" si="71"/>
        <v>64.330385898267465</v>
      </c>
      <c r="J151" s="306">
        <f t="shared" ca="1" si="72"/>
        <v>262.7185860034337</v>
      </c>
      <c r="K151" s="307">
        <f t="shared" ca="1" si="73"/>
        <v>1108.3396817546748</v>
      </c>
      <c r="L151" s="304">
        <f t="shared" ca="1" si="58"/>
        <v>1139.0513182397433</v>
      </c>
      <c r="M151" s="306">
        <f t="shared" ca="1" si="74"/>
        <v>1.2043249863762944</v>
      </c>
      <c r="N151" s="304">
        <f t="shared" ca="1" si="75"/>
        <v>69.00273888151203</v>
      </c>
      <c r="P151" s="310">
        <f t="shared" ca="1" si="76"/>
        <v>23</v>
      </c>
      <c r="Q151" s="304">
        <f t="shared" ca="1" si="77"/>
        <v>0</v>
      </c>
      <c r="R151" s="306">
        <f t="shared" ca="1" si="78"/>
        <v>0</v>
      </c>
      <c r="S151" s="307">
        <f t="shared" ca="1" si="79"/>
        <v>3.0549999999999997</v>
      </c>
      <c r="T151" s="304">
        <f t="shared" ca="1" si="59"/>
        <v>29.969549999999998</v>
      </c>
      <c r="U151" s="311">
        <f t="shared" ca="1" si="60"/>
        <v>0</v>
      </c>
      <c r="V151" s="306">
        <f t="shared" ca="1" si="61"/>
        <v>1.0963573752725764</v>
      </c>
      <c r="W151" s="304">
        <f t="shared" ca="1" si="62"/>
        <v>9.2908901468477758</v>
      </c>
      <c r="Y151" s="314" t="str">
        <f t="shared" ca="1" si="80"/>
        <v/>
      </c>
      <c r="Z151" s="315" t="str">
        <f t="shared" ca="1" si="81"/>
        <v/>
      </c>
      <c r="AA151" s="316" t="str">
        <f t="shared" ca="1" si="82"/>
        <v/>
      </c>
      <c r="AC151" s="310" t="e">
        <f t="shared" ca="1" si="83"/>
        <v>#N/A</v>
      </c>
      <c r="AD151" s="323" t="e">
        <f t="shared" ca="1" si="84"/>
        <v>#N/A</v>
      </c>
      <c r="AE151" s="324">
        <f t="shared" ca="1" si="63"/>
        <v>1108.3396817546748</v>
      </c>
      <c r="AG151" s="306">
        <f t="shared" ca="1" si="85"/>
        <v>-12.338214638636424</v>
      </c>
      <c r="AH151" s="304">
        <f t="shared" ca="1" si="86"/>
        <v>-3.1608178627943815</v>
      </c>
    </row>
    <row r="152" spans="1:34" x14ac:dyDescent="0.2">
      <c r="A152" s="347">
        <f t="shared" ca="1" si="64"/>
        <v>0.1</v>
      </c>
      <c r="B152" s="304">
        <f t="shared" ca="1" si="65"/>
        <v>8.9999999999999627</v>
      </c>
      <c r="D152" s="306">
        <f t="shared" ca="1" si="66"/>
        <v>-1.0897357180268143</v>
      </c>
      <c r="E152" s="307">
        <f t="shared" ca="1" si="67"/>
        <v>-12.649264267457866</v>
      </c>
      <c r="F152" s="304">
        <f t="shared" ca="1" si="68"/>
        <v>12.696117928056978</v>
      </c>
      <c r="G152" s="306">
        <f t="shared" ca="1" si="69"/>
        <v>22.942103986762813</v>
      </c>
      <c r="H152" s="307">
        <f t="shared" ca="1" si="70"/>
        <v>58.793764644647098</v>
      </c>
      <c r="I152" s="304">
        <f t="shared" ca="1" si="71"/>
        <v>63.11138484005555</v>
      </c>
      <c r="J152" s="306">
        <f t="shared" ca="1" si="72"/>
        <v>265.01824508070013</v>
      </c>
      <c r="K152" s="307">
        <f t="shared" ca="1" si="73"/>
        <v>1114.2823045404768</v>
      </c>
      <c r="L152" s="304">
        <f t="shared" ca="1" si="58"/>
        <v>1145.3644504862591</v>
      </c>
      <c r="M152" s="306">
        <f t="shared" ca="1" si="74"/>
        <v>1.1987551989769991</v>
      </c>
      <c r="N152" s="304">
        <f t="shared" ca="1" si="75"/>
        <v>68.683613570747269</v>
      </c>
      <c r="P152" s="310">
        <f t="shared" ca="1" si="76"/>
        <v>23</v>
      </c>
      <c r="Q152" s="304">
        <f t="shared" ca="1" si="77"/>
        <v>0</v>
      </c>
      <c r="R152" s="306">
        <f t="shared" ca="1" si="78"/>
        <v>0</v>
      </c>
      <c r="S152" s="307">
        <f t="shared" ca="1" si="79"/>
        <v>3.0549999999999997</v>
      </c>
      <c r="T152" s="304">
        <f t="shared" ca="1" si="59"/>
        <v>29.969549999999998</v>
      </c>
      <c r="U152" s="311">
        <f t="shared" ca="1" si="60"/>
        <v>0</v>
      </c>
      <c r="V152" s="306">
        <f t="shared" ca="1" si="61"/>
        <v>1.0957040283563366</v>
      </c>
      <c r="W152" s="304">
        <f t="shared" ca="1" si="62"/>
        <v>8.9367898918445245</v>
      </c>
      <c r="Y152" s="314" t="str">
        <f t="shared" ca="1" si="80"/>
        <v/>
      </c>
      <c r="Z152" s="315" t="str">
        <f t="shared" ca="1" si="81"/>
        <v/>
      </c>
      <c r="AA152" s="316" t="str">
        <f t="shared" ca="1" si="82"/>
        <v/>
      </c>
      <c r="AC152" s="310">
        <f t="shared" ca="1" si="83"/>
        <v>8.9999999999999627</v>
      </c>
      <c r="AD152" s="323">
        <f t="shared" ca="1" si="84"/>
        <v>265.01824508070013</v>
      </c>
      <c r="AE152" s="324">
        <f t="shared" ca="1" si="63"/>
        <v>1114.2823045404768</v>
      </c>
      <c r="AG152" s="306">
        <f t="shared" ca="1" si="85"/>
        <v>-12.199799931487316</v>
      </c>
      <c r="AH152" s="304">
        <f t="shared" ca="1" si="86"/>
        <v>-3.0412079040418254</v>
      </c>
    </row>
    <row r="153" spans="1:34" x14ac:dyDescent="0.2">
      <c r="A153" s="347">
        <f t="shared" ca="1" si="64"/>
        <v>0.1</v>
      </c>
      <c r="B153" s="304">
        <f t="shared" ca="1" si="65"/>
        <v>9.0999999999999623</v>
      </c>
      <c r="D153" s="306">
        <f t="shared" ca="1" si="66"/>
        <v>-1.063398068126888</v>
      </c>
      <c r="E153" s="307">
        <f t="shared" ca="1" si="67"/>
        <v>-12.535171840259213</v>
      </c>
      <c r="F153" s="304">
        <f t="shared" ca="1" si="68"/>
        <v>12.580196680343418</v>
      </c>
      <c r="G153" s="306">
        <f t="shared" ca="1" si="69"/>
        <v>22.835764179950125</v>
      </c>
      <c r="H153" s="307">
        <f t="shared" ca="1" si="70"/>
        <v>57.540247460621174</v>
      </c>
      <c r="I153" s="304">
        <f t="shared" ca="1" si="71"/>
        <v>61.905994891543536</v>
      </c>
      <c r="J153" s="306">
        <f t="shared" ca="1" si="72"/>
        <v>267.30713848903576</v>
      </c>
      <c r="K153" s="307">
        <f t="shared" ca="1" si="73"/>
        <v>1120.0990051457402</v>
      </c>
      <c r="L153" s="304">
        <f t="shared" ca="1" si="58"/>
        <v>1151.5532500130741</v>
      </c>
      <c r="M153" s="306">
        <f t="shared" ca="1" si="74"/>
        <v>1.1929946451935824</v>
      </c>
      <c r="N153" s="304">
        <f t="shared" ca="1" si="75"/>
        <v>68.353558151299382</v>
      </c>
      <c r="P153" s="310">
        <f t="shared" ca="1" si="76"/>
        <v>23</v>
      </c>
      <c r="Q153" s="304">
        <f t="shared" ca="1" si="77"/>
        <v>0</v>
      </c>
      <c r="R153" s="306">
        <f t="shared" ca="1" si="78"/>
        <v>0</v>
      </c>
      <c r="S153" s="307">
        <f t="shared" ca="1" si="79"/>
        <v>3.0549999999999997</v>
      </c>
      <c r="T153" s="304">
        <f t="shared" ca="1" si="59"/>
        <v>29.969549999999998</v>
      </c>
      <c r="U153" s="311">
        <f t="shared" ca="1" si="60"/>
        <v>0</v>
      </c>
      <c r="V153" s="306">
        <f t="shared" ca="1" si="61"/>
        <v>1.0950648817063571</v>
      </c>
      <c r="W153" s="304">
        <f t="shared" ca="1" si="62"/>
        <v>8.5936593825290881</v>
      </c>
      <c r="Y153" s="314" t="str">
        <f t="shared" ca="1" si="80"/>
        <v/>
      </c>
      <c r="Z153" s="315" t="str">
        <f t="shared" ca="1" si="81"/>
        <v/>
      </c>
      <c r="AA153" s="316" t="str">
        <f t="shared" ca="1" si="82"/>
        <v/>
      </c>
      <c r="AC153" s="310" t="e">
        <f t="shared" ca="1" si="83"/>
        <v>#N/A</v>
      </c>
      <c r="AD153" s="323" t="e">
        <f t="shared" ca="1" si="84"/>
        <v>#N/A</v>
      </c>
      <c r="AE153" s="324">
        <f t="shared" ca="1" si="63"/>
        <v>1120.0990051457402</v>
      </c>
      <c r="AG153" s="306">
        <f t="shared" ca="1" si="85"/>
        <v>-12.064170893164441</v>
      </c>
      <c r="AH153" s="304">
        <f t="shared" ca="1" si="86"/>
        <v>-2.9252994735988627</v>
      </c>
    </row>
    <row r="154" spans="1:34" x14ac:dyDescent="0.2">
      <c r="A154" s="347">
        <f t="shared" ca="1" si="64"/>
        <v>0.1</v>
      </c>
      <c r="B154" s="304">
        <f t="shared" ca="1" si="65"/>
        <v>9.199999999999962</v>
      </c>
      <c r="D154" s="306">
        <f t="shared" ca="1" si="66"/>
        <v>-1.0376473072876553</v>
      </c>
      <c r="E154" s="307">
        <f t="shared" ca="1" si="67"/>
        <v>-12.424604108173504</v>
      </c>
      <c r="F154" s="304">
        <f t="shared" ca="1" si="68"/>
        <v>12.467858644497188</v>
      </c>
      <c r="G154" s="306">
        <f t="shared" ca="1" si="69"/>
        <v>22.731999449221359</v>
      </c>
      <c r="H154" s="307">
        <f t="shared" ca="1" si="70"/>
        <v>56.297787049803823</v>
      </c>
      <c r="I154" s="304">
        <f t="shared" ca="1" si="71"/>
        <v>60.713957420550827</v>
      </c>
      <c r="J154" s="306">
        <f t="shared" ca="1" si="72"/>
        <v>269.58552667049435</v>
      </c>
      <c r="K154" s="307">
        <f t="shared" ca="1" si="73"/>
        <v>1125.7909068712615</v>
      </c>
      <c r="L154" s="304">
        <f t="shared" ca="1" si="58"/>
        <v>1157.6189019639517</v>
      </c>
      <c r="M154" s="306">
        <f t="shared" ca="1" si="74"/>
        <v>1.1870343759445257</v>
      </c>
      <c r="N154" s="304">
        <f t="shared" ca="1" si="75"/>
        <v>68.012059878566816</v>
      </c>
      <c r="P154" s="310">
        <f t="shared" ca="1" si="76"/>
        <v>23</v>
      </c>
      <c r="Q154" s="304">
        <f t="shared" ca="1" si="77"/>
        <v>0</v>
      </c>
      <c r="R154" s="306">
        <f t="shared" ca="1" si="78"/>
        <v>0</v>
      </c>
      <c r="S154" s="307">
        <f t="shared" ca="1" si="79"/>
        <v>3.0549999999999997</v>
      </c>
      <c r="T154" s="304">
        <f t="shared" ca="1" si="59"/>
        <v>29.969549999999998</v>
      </c>
      <c r="U154" s="311">
        <f t="shared" ca="1" si="60"/>
        <v>0</v>
      </c>
      <c r="V154" s="306">
        <f t="shared" ca="1" si="61"/>
        <v>1.0944397888347235</v>
      </c>
      <c r="W154" s="304">
        <f t="shared" ca="1" si="62"/>
        <v>8.2611750833039927</v>
      </c>
      <c r="Y154" s="314" t="str">
        <f t="shared" ca="1" si="80"/>
        <v/>
      </c>
      <c r="Z154" s="315" t="str">
        <f t="shared" ca="1" si="81"/>
        <v/>
      </c>
      <c r="AA154" s="316" t="str">
        <f t="shared" ca="1" si="82"/>
        <v/>
      </c>
      <c r="AC154" s="310" t="e">
        <f t="shared" ca="1" si="83"/>
        <v>#N/A</v>
      </c>
      <c r="AD154" s="323" t="e">
        <f t="shared" ca="1" si="84"/>
        <v>#N/A</v>
      </c>
      <c r="AE154" s="324">
        <f t="shared" ca="1" si="63"/>
        <v>1125.7909068712615</v>
      </c>
      <c r="AG154" s="306">
        <f t="shared" ca="1" si="85"/>
        <v>-11.931158936864616</v>
      </c>
      <c r="AH154" s="304">
        <f t="shared" ca="1" si="86"/>
        <v>-2.8129817946085396</v>
      </c>
    </row>
    <row r="155" spans="1:34" x14ac:dyDescent="0.2">
      <c r="A155" s="347">
        <f t="shared" ca="1" si="64"/>
        <v>0.1</v>
      </c>
      <c r="B155" s="304">
        <f t="shared" ca="1" si="65"/>
        <v>9.2999999999999616</v>
      </c>
      <c r="D155" s="306">
        <f t="shared" ca="1" si="66"/>
        <v>-1.0124642727816133</v>
      </c>
      <c r="E155" s="307">
        <f t="shared" ca="1" si="67"/>
        <v>-12.317456422912512</v>
      </c>
      <c r="F155" s="304">
        <f t="shared" ca="1" si="68"/>
        <v>12.358997395986776</v>
      </c>
      <c r="G155" s="306">
        <f t="shared" ca="1" si="69"/>
        <v>22.630753021943196</v>
      </c>
      <c r="H155" s="307">
        <f t="shared" ca="1" si="70"/>
        <v>55.066041407512571</v>
      </c>
      <c r="I155" s="304">
        <f t="shared" ca="1" si="71"/>
        <v>59.535030852717966</v>
      </c>
      <c r="J155" s="306">
        <f t="shared" ca="1" si="72"/>
        <v>271.85366429405258</v>
      </c>
      <c r="K155" s="307">
        <f t="shared" ca="1" si="73"/>
        <v>1131.3590982941273</v>
      </c>
      <c r="L155" s="304">
        <f t="shared" ca="1" si="58"/>
        <v>1163.5625570131604</v>
      </c>
      <c r="M155" s="306">
        <f t="shared" ca="1" si="74"/>
        <v>1.1808649000094358</v>
      </c>
      <c r="N155" s="304">
        <f t="shared" ca="1" si="75"/>
        <v>67.658574945678637</v>
      </c>
      <c r="P155" s="310">
        <f t="shared" ca="1" si="76"/>
        <v>23</v>
      </c>
      <c r="Q155" s="304">
        <f t="shared" ca="1" si="77"/>
        <v>0</v>
      </c>
      <c r="R155" s="306">
        <f t="shared" ca="1" si="78"/>
        <v>0</v>
      </c>
      <c r="S155" s="307">
        <f t="shared" ca="1" si="79"/>
        <v>3.0549999999999997</v>
      </c>
      <c r="T155" s="304">
        <f t="shared" ca="1" si="59"/>
        <v>29.969549999999998</v>
      </c>
      <c r="U155" s="311">
        <f t="shared" ca="1" si="60"/>
        <v>0</v>
      </c>
      <c r="V155" s="306">
        <f t="shared" ca="1" si="61"/>
        <v>1.0938286078558774</v>
      </c>
      <c r="W155" s="304">
        <f t="shared" ca="1" si="62"/>
        <v>7.9390276251712635</v>
      </c>
      <c r="Y155" s="314" t="str">
        <f t="shared" ca="1" si="80"/>
        <v/>
      </c>
      <c r="Z155" s="315" t="str">
        <f t="shared" ca="1" si="81"/>
        <v/>
      </c>
      <c r="AA155" s="316" t="str">
        <f t="shared" ca="1" si="82"/>
        <v/>
      </c>
      <c r="AC155" s="310" t="e">
        <f t="shared" ca="1" si="83"/>
        <v>#N/A</v>
      </c>
      <c r="AD155" s="323" t="e">
        <f t="shared" ca="1" si="84"/>
        <v>#N/A</v>
      </c>
      <c r="AE155" s="324">
        <f t="shared" ca="1" si="63"/>
        <v>1131.3590982941273</v>
      </c>
      <c r="AG155" s="306">
        <f t="shared" ca="1" si="85"/>
        <v>-11.800595883098914</v>
      </c>
      <c r="AH155" s="304">
        <f t="shared" ca="1" si="86"/>
        <v>-2.7041489634382958</v>
      </c>
    </row>
    <row r="156" spans="1:34" x14ac:dyDescent="0.2">
      <c r="A156" s="347">
        <f t="shared" ca="1" si="64"/>
        <v>0.1</v>
      </c>
      <c r="B156" s="304">
        <f t="shared" ca="1" si="65"/>
        <v>9.3999999999999613</v>
      </c>
      <c r="D156" s="306">
        <f t="shared" ca="1" si="66"/>
        <v>-0.98783070328927758</v>
      </c>
      <c r="E156" s="307">
        <f t="shared" ca="1" si="67"/>
        <v>-12.213628653372531</v>
      </c>
      <c r="F156" s="304">
        <f t="shared" ca="1" si="68"/>
        <v>12.253511104203705</v>
      </c>
      <c r="G156" s="306">
        <f t="shared" ca="1" si="69"/>
        <v>22.531969951614268</v>
      </c>
      <c r="H156" s="307">
        <f t="shared" ca="1" si="70"/>
        <v>53.844678542175316</v>
      </c>
      <c r="I156" s="304">
        <f t="shared" ca="1" si="71"/>
        <v>58.368990716052672</v>
      </c>
      <c r="J156" s="306">
        <f t="shared" ca="1" si="72"/>
        <v>274.11180044273044</v>
      </c>
      <c r="K156" s="307">
        <f t="shared" ca="1" si="73"/>
        <v>1136.8046342916116</v>
      </c>
      <c r="L156" s="304">
        <f t="shared" ca="1" si="58"/>
        <v>1169.3853324241929</v>
      </c>
      <c r="M156" s="306">
        <f t="shared" ca="1" si="74"/>
        <v>1.1744761455079722</v>
      </c>
      <c r="N156" s="304">
        <f t="shared" ca="1" si="75"/>
        <v>67.29252627639957</v>
      </c>
      <c r="P156" s="310">
        <f t="shared" ca="1" si="76"/>
        <v>23</v>
      </c>
      <c r="Q156" s="304">
        <f t="shared" ca="1" si="77"/>
        <v>0</v>
      </c>
      <c r="R156" s="306">
        <f t="shared" ca="1" si="78"/>
        <v>0</v>
      </c>
      <c r="S156" s="307">
        <f t="shared" ca="1" si="79"/>
        <v>3.0549999999999997</v>
      </c>
      <c r="T156" s="304">
        <f t="shared" ca="1" si="59"/>
        <v>29.969549999999998</v>
      </c>
      <c r="U156" s="311">
        <f t="shared" ca="1" si="60"/>
        <v>0</v>
      </c>
      <c r="V156" s="306">
        <f t="shared" ca="1" si="61"/>
        <v>1.0932312013474408</v>
      </c>
      <c r="W156" s="304">
        <f t="shared" ca="1" si="62"/>
        <v>7.626921126826038</v>
      </c>
      <c r="Y156" s="314" t="str">
        <f t="shared" ca="1" si="80"/>
        <v/>
      </c>
      <c r="Z156" s="315" t="str">
        <f t="shared" ca="1" si="81"/>
        <v/>
      </c>
      <c r="AA156" s="316" t="str">
        <f t="shared" ca="1" si="82"/>
        <v/>
      </c>
      <c r="AC156" s="310" t="e">
        <f t="shared" ca="1" si="83"/>
        <v>#N/A</v>
      </c>
      <c r="AD156" s="323" t="e">
        <f t="shared" ca="1" si="84"/>
        <v>#N/A</v>
      </c>
      <c r="AE156" s="324">
        <f t="shared" ca="1" si="63"/>
        <v>1136.8046342916116</v>
      </c>
      <c r="AG156" s="306">
        <f t="shared" ca="1" si="85"/>
        <v>-11.67231332348425</v>
      </c>
      <c r="AH156" s="304">
        <f t="shared" ca="1" si="86"/>
        <v>-2.5986997136403485</v>
      </c>
    </row>
    <row r="157" spans="1:34" x14ac:dyDescent="0.2">
      <c r="A157" s="347">
        <f t="shared" ca="1" si="64"/>
        <v>0.1</v>
      </c>
      <c r="B157" s="304">
        <f t="shared" ca="1" si="65"/>
        <v>9.4999999999999609</v>
      </c>
      <c r="D157" s="306">
        <f t="shared" ca="1" si="66"/>
        <v>-0.96372920521650196</v>
      </c>
      <c r="E157" s="307">
        <f t="shared" ca="1" si="67"/>
        <v>-12.113024962665147</v>
      </c>
      <c r="F157" s="304">
        <f t="shared" ca="1" si="68"/>
        <v>12.151302305808057</v>
      </c>
      <c r="G157" s="306">
        <f t="shared" ca="1" si="69"/>
        <v>22.43559703109262</v>
      </c>
      <c r="H157" s="307">
        <f t="shared" ca="1" si="70"/>
        <v>52.633376045908804</v>
      </c>
      <c r="I157" s="304">
        <f t="shared" ca="1" si="71"/>
        <v>57.215629753867248</v>
      </c>
      <c r="J157" s="306">
        <f t="shared" ca="1" si="72"/>
        <v>276.36017879186579</v>
      </c>
      <c r="K157" s="307">
        <f t="shared" ca="1" si="73"/>
        <v>1142.1285370210157</v>
      </c>
      <c r="L157" s="304">
        <f t="shared" ca="1" si="58"/>
        <v>1175.0883130640173</v>
      </c>
      <c r="M157" s="306">
        <f t="shared" ca="1" si="74"/>
        <v>1.1678574183990063</v>
      </c>
      <c r="N157" s="304">
        <f t="shared" ca="1" si="75"/>
        <v>66.913301147306996</v>
      </c>
      <c r="P157" s="310">
        <f t="shared" ca="1" si="76"/>
        <v>23</v>
      </c>
      <c r="Q157" s="304">
        <f t="shared" ca="1" si="77"/>
        <v>0</v>
      </c>
      <c r="R157" s="306">
        <f t="shared" ca="1" si="78"/>
        <v>0</v>
      </c>
      <c r="S157" s="307">
        <f t="shared" ca="1" si="79"/>
        <v>3.0549999999999997</v>
      </c>
      <c r="T157" s="304">
        <f t="shared" ca="1" si="59"/>
        <v>29.969549999999998</v>
      </c>
      <c r="U157" s="311">
        <f t="shared" ca="1" si="60"/>
        <v>0</v>
      </c>
      <c r="V157" s="306">
        <f t="shared" ca="1" si="61"/>
        <v>1.0926474362171406</v>
      </c>
      <c r="W157" s="304">
        <f t="shared" ca="1" si="62"/>
        <v>7.3245725551843801</v>
      </c>
      <c r="Y157" s="314" t="str">
        <f t="shared" ca="1" si="80"/>
        <v/>
      </c>
      <c r="Z157" s="315" t="str">
        <f t="shared" ca="1" si="81"/>
        <v/>
      </c>
      <c r="AA157" s="316" t="str">
        <f t="shared" ca="1" si="82"/>
        <v/>
      </c>
      <c r="AC157" s="310" t="e">
        <f t="shared" ca="1" si="83"/>
        <v>#N/A</v>
      </c>
      <c r="AD157" s="323" t="e">
        <f t="shared" ca="1" si="84"/>
        <v>#N/A</v>
      </c>
      <c r="AE157" s="324">
        <f t="shared" ca="1" si="63"/>
        <v>1142.1285370210157</v>
      </c>
      <c r="AG157" s="306">
        <f t="shared" ca="1" si="85"/>
        <v>-11.546141958492608</v>
      </c>
      <c r="AH157" s="304">
        <f t="shared" ca="1" si="86"/>
        <v>-2.4965371937237442</v>
      </c>
    </row>
    <row r="158" spans="1:34" x14ac:dyDescent="0.2">
      <c r="A158" s="347">
        <f t="shared" ca="1" si="64"/>
        <v>0.1</v>
      </c>
      <c r="B158" s="304">
        <f t="shared" ca="1" si="65"/>
        <v>9.5999999999999606</v>
      </c>
      <c r="D158" s="306">
        <f t="shared" ca="1" si="66"/>
        <v>-0.94014322199217326</v>
      </c>
      <c r="E158" s="307">
        <f t="shared" ca="1" si="67"/>
        <v>-12.015553597327941</v>
      </c>
      <c r="F158" s="304">
        <f t="shared" ca="1" si="68"/>
        <v>12.052277690466571</v>
      </c>
      <c r="G158" s="306">
        <f t="shared" ca="1" si="69"/>
        <v>22.341582708893402</v>
      </c>
      <c r="H158" s="307">
        <f t="shared" ca="1" si="70"/>
        <v>51.43182068617601</v>
      </c>
      <c r="I158" s="304">
        <f t="shared" ca="1" si="71"/>
        <v>56.074758109449633</v>
      </c>
      <c r="J158" s="306">
        <f t="shared" ca="1" si="72"/>
        <v>278.59903777886507</v>
      </c>
      <c r="K158" s="307">
        <f t="shared" ca="1" si="73"/>
        <v>1147.33179685762</v>
      </c>
      <c r="L158" s="304">
        <f t="shared" ca="1" si="58"/>
        <v>1180.6725523750624</v>
      </c>
      <c r="M158" s="306">
        <f t="shared" ca="1" si="74"/>
        <v>1.1609973577789328</v>
      </c>
      <c r="N158" s="304">
        <f t="shared" ca="1" si="75"/>
        <v>66.520248626572879</v>
      </c>
      <c r="P158" s="310">
        <f t="shared" ca="1" si="76"/>
        <v>23</v>
      </c>
      <c r="Q158" s="304">
        <f t="shared" ca="1" si="77"/>
        <v>0</v>
      </c>
      <c r="R158" s="306">
        <f t="shared" ca="1" si="78"/>
        <v>0</v>
      </c>
      <c r="S158" s="307">
        <f t="shared" ca="1" si="79"/>
        <v>3.0549999999999997</v>
      </c>
      <c r="T158" s="304">
        <f t="shared" ca="1" si="59"/>
        <v>29.969549999999998</v>
      </c>
      <c r="U158" s="311">
        <f t="shared" ca="1" si="60"/>
        <v>0</v>
      </c>
      <c r="V158" s="306">
        <f t="shared" ca="1" si="61"/>
        <v>1.0920771835755252</v>
      </c>
      <c r="W158" s="304">
        <f t="shared" ca="1" si="62"/>
        <v>7.0317111227867359</v>
      </c>
      <c r="Y158" s="314" t="str">
        <f t="shared" ca="1" si="80"/>
        <v/>
      </c>
      <c r="Z158" s="315" t="str">
        <f t="shared" ca="1" si="81"/>
        <v/>
      </c>
      <c r="AA158" s="316" t="str">
        <f t="shared" ca="1" si="82"/>
        <v/>
      </c>
      <c r="AC158" s="310" t="e">
        <f t="shared" ca="1" si="83"/>
        <v>#N/A</v>
      </c>
      <c r="AD158" s="323" t="e">
        <f t="shared" ca="1" si="84"/>
        <v>#N/A</v>
      </c>
      <c r="AE158" s="324">
        <f t="shared" ca="1" si="63"/>
        <v>1147.33179685762</v>
      </c>
      <c r="AG158" s="306">
        <f t="shared" ca="1" si="85"/>
        <v>-11.421910904054883</v>
      </c>
      <c r="AH158" s="304">
        <f t="shared" ca="1" si="86"/>
        <v>-2.3975687578344944</v>
      </c>
    </row>
    <row r="159" spans="1:34" x14ac:dyDescent="0.2">
      <c r="A159" s="347">
        <f t="shared" ca="1" si="64"/>
        <v>0.1</v>
      </c>
      <c r="B159" s="304">
        <f t="shared" ca="1" si="65"/>
        <v>9.6999999999999602</v>
      </c>
      <c r="D159" s="306">
        <f t="shared" ca="1" si="66"/>
        <v>-0.91705700626026665</v>
      </c>
      <c r="E159" s="307">
        <f t="shared" ca="1" si="67"/>
        <v>-11.92112668782433</v>
      </c>
      <c r="F159" s="304">
        <f t="shared" ca="1" si="68"/>
        <v>11.956347898078599</v>
      </c>
      <c r="G159" s="306">
        <f t="shared" ca="1" si="69"/>
        <v>22.249877008267376</v>
      </c>
      <c r="H159" s="307">
        <f t="shared" ca="1" si="70"/>
        <v>50.239708017393575</v>
      </c>
      <c r="I159" s="304">
        <f t="shared" ca="1" si="71"/>
        <v>54.946203586380605</v>
      </c>
      <c r="J159" s="306">
        <f t="shared" ca="1" si="72"/>
        <v>280.82861076472312</v>
      </c>
      <c r="K159" s="307">
        <f t="shared" ca="1" si="73"/>
        <v>1152.4153732927984</v>
      </c>
      <c r="L159" s="304">
        <f t="shared" ca="1" si="58"/>
        <v>1186.139073307015</v>
      </c>
      <c r="M159" s="306">
        <f t="shared" ca="1" si="74"/>
        <v>1.1538838877484783</v>
      </c>
      <c r="N159" s="304">
        <f t="shared" ca="1" si="75"/>
        <v>66.11267681613505</v>
      </c>
      <c r="P159" s="310">
        <f t="shared" ca="1" si="76"/>
        <v>23</v>
      </c>
      <c r="Q159" s="304">
        <f t="shared" ca="1" si="77"/>
        <v>0</v>
      </c>
      <c r="R159" s="306">
        <f t="shared" ca="1" si="78"/>
        <v>0</v>
      </c>
      <c r="S159" s="307">
        <f t="shared" ca="1" si="79"/>
        <v>3.0549999999999997</v>
      </c>
      <c r="T159" s="304">
        <f t="shared" ca="1" si="59"/>
        <v>29.969549999999998</v>
      </c>
      <c r="U159" s="311">
        <f t="shared" ca="1" si="60"/>
        <v>0</v>
      </c>
      <c r="V159" s="306">
        <f t="shared" ca="1" si="61"/>
        <v>1.0915203186141937</v>
      </c>
      <c r="W159" s="304">
        <f t="shared" ca="1" si="62"/>
        <v>6.7480777197042938</v>
      </c>
      <c r="Y159" s="314" t="str">
        <f t="shared" ca="1" si="80"/>
        <v/>
      </c>
      <c r="Z159" s="315" t="str">
        <f t="shared" ca="1" si="81"/>
        <v/>
      </c>
      <c r="AA159" s="316" t="str">
        <f t="shared" ca="1" si="82"/>
        <v/>
      </c>
      <c r="AC159" s="310" t="e">
        <f t="shared" ca="1" si="83"/>
        <v>#N/A</v>
      </c>
      <c r="AD159" s="323" t="e">
        <f t="shared" ca="1" si="84"/>
        <v>#N/A</v>
      </c>
      <c r="AE159" s="324">
        <f t="shared" ca="1" si="63"/>
        <v>1152.4153732927984</v>
      </c>
      <c r="AG159" s="306">
        <f t="shared" ca="1" si="85"/>
        <v>-11.29944696155054</v>
      </c>
      <c r="AH159" s="304">
        <f t="shared" ca="1" si="86"/>
        <v>-2.3017057685062969</v>
      </c>
    </row>
    <row r="160" spans="1:34" x14ac:dyDescent="0.2">
      <c r="A160" s="347">
        <f t="shared" ca="1" si="64"/>
        <v>0.1</v>
      </c>
      <c r="B160" s="304">
        <f t="shared" ca="1" si="65"/>
        <v>9.7999999999999599</v>
      </c>
      <c r="D160" s="306">
        <f t="shared" ca="1" si="66"/>
        <v>-0.8944555948981695</v>
      </c>
      <c r="E160" s="307">
        <f t="shared" ca="1" si="67"/>
        <v>-11.829660059492053</v>
      </c>
      <c r="F160" s="304">
        <f t="shared" ca="1" si="68"/>
        <v>11.86342732663652</v>
      </c>
      <c r="G160" s="306">
        <f t="shared" ca="1" si="69"/>
        <v>22.160431448777558</v>
      </c>
      <c r="H160" s="307">
        <f t="shared" ca="1" si="70"/>
        <v>49.056742011444371</v>
      </c>
      <c r="I160" s="304">
        <f t="shared" ca="1" si="71"/>
        <v>53.829811989021294</v>
      </c>
      <c r="J160" s="306">
        <f t="shared" ca="1" si="72"/>
        <v>283.04912618757538</v>
      </c>
      <c r="K160" s="307">
        <f t="shared" ca="1" si="73"/>
        <v>1157.3801957942403</v>
      </c>
      <c r="L160" s="304">
        <f t="shared" ca="1" si="58"/>
        <v>1191.4888692103943</v>
      </c>
      <c r="M160" s="306">
        <f t="shared" ca="1" si="74"/>
        <v>1.1465041656096562</v>
      </c>
      <c r="N160" s="304">
        <f t="shared" ca="1" si="75"/>
        <v>65.689849883601283</v>
      </c>
      <c r="P160" s="310">
        <f t="shared" ca="1" si="76"/>
        <v>23</v>
      </c>
      <c r="Q160" s="304">
        <f t="shared" ca="1" si="77"/>
        <v>0</v>
      </c>
      <c r="R160" s="306">
        <f t="shared" ca="1" si="78"/>
        <v>0</v>
      </c>
      <c r="S160" s="307">
        <f t="shared" ca="1" si="79"/>
        <v>3.0549999999999997</v>
      </c>
      <c r="T160" s="304">
        <f t="shared" ca="1" si="59"/>
        <v>29.969549999999998</v>
      </c>
      <c r="U160" s="311">
        <f t="shared" ca="1" si="60"/>
        <v>0</v>
      </c>
      <c r="V160" s="306">
        <f t="shared" ca="1" si="61"/>
        <v>1.0909767204892618</v>
      </c>
      <c r="W160" s="304">
        <f t="shared" ca="1" si="62"/>
        <v>6.4734243777458218</v>
      </c>
      <c r="Y160" s="314" t="str">
        <f t="shared" ca="1" si="80"/>
        <v/>
      </c>
      <c r="Z160" s="315" t="str">
        <f t="shared" ca="1" si="81"/>
        <v/>
      </c>
      <c r="AA160" s="316" t="str">
        <f t="shared" ca="1" si="82"/>
        <v/>
      </c>
      <c r="AC160" s="310" t="e">
        <f t="shared" ca="1" si="83"/>
        <v>#N/A</v>
      </c>
      <c r="AD160" s="323" t="e">
        <f t="shared" ca="1" si="84"/>
        <v>#N/A</v>
      </c>
      <c r="AE160" s="324">
        <f t="shared" ca="1" si="63"/>
        <v>1157.3801957942403</v>
      </c>
      <c r="AG160" s="306">
        <f t="shared" ca="1" si="85"/>
        <v>-11.178573845309117</v>
      </c>
      <c r="AH160" s="304">
        <f t="shared" ca="1" si="86"/>
        <v>-2.2088634107051699</v>
      </c>
    </row>
    <row r="161" spans="1:34" x14ac:dyDescent="0.2">
      <c r="A161" s="347">
        <f t="shared" ca="1" si="64"/>
        <v>0.1</v>
      </c>
      <c r="B161" s="304">
        <f t="shared" ca="1" si="65"/>
        <v>9.8999999999999595</v>
      </c>
      <c r="D161" s="306">
        <f t="shared" ca="1" si="66"/>
        <v>-0.87232478681086145</v>
      </c>
      <c r="E161" s="307">
        <f t="shared" ca="1" si="67"/>
        <v>-11.741073053143523</v>
      </c>
      <c r="F161" s="304">
        <f t="shared" ca="1" si="68"/>
        <v>11.773433949911878</v>
      </c>
      <c r="G161" s="306">
        <f t="shared" ca="1" si="69"/>
        <v>22.07319897009647</v>
      </c>
      <c r="H161" s="307">
        <f t="shared" ca="1" si="70"/>
        <v>47.88263470613002</v>
      </c>
      <c r="I161" s="304">
        <f t="shared" ca="1" si="71"/>
        <v>52.725447548353294</v>
      </c>
      <c r="J161" s="306">
        <f t="shared" ca="1" si="72"/>
        <v>285.26080770851911</v>
      </c>
      <c r="K161" s="307">
        <f t="shared" ca="1" si="73"/>
        <v>1162.227164630119</v>
      </c>
      <c r="L161" s="304">
        <f t="shared" ca="1" si="58"/>
        <v>1196.722904693765</v>
      </c>
      <c r="M161" s="306">
        <f t="shared" ca="1" si="74"/>
        <v>1.1388445261496296</v>
      </c>
      <c r="N161" s="304">
        <f t="shared" ca="1" si="75"/>
        <v>65.250984869949889</v>
      </c>
      <c r="P161" s="310">
        <f t="shared" ca="1" si="76"/>
        <v>23</v>
      </c>
      <c r="Q161" s="304">
        <f t="shared" ca="1" si="77"/>
        <v>0</v>
      </c>
      <c r="R161" s="306">
        <f t="shared" ca="1" si="78"/>
        <v>0</v>
      </c>
      <c r="S161" s="307">
        <f t="shared" ca="1" si="79"/>
        <v>3.0549999999999997</v>
      </c>
      <c r="T161" s="304">
        <f t="shared" ca="1" si="59"/>
        <v>29.969549999999998</v>
      </c>
      <c r="U161" s="311">
        <f t="shared" ca="1" si="60"/>
        <v>0</v>
      </c>
      <c r="V161" s="306">
        <f t="shared" ca="1" si="61"/>
        <v>1.0904462722098105</v>
      </c>
      <c r="W161" s="304">
        <f t="shared" ca="1" si="62"/>
        <v>6.2075137649192964</v>
      </c>
      <c r="Y161" s="314" t="str">
        <f t="shared" ca="1" si="80"/>
        <v/>
      </c>
      <c r="Z161" s="315" t="str">
        <f t="shared" ca="1" si="81"/>
        <v/>
      </c>
      <c r="AA161" s="316" t="str">
        <f t="shared" ca="1" si="82"/>
        <v/>
      </c>
      <c r="AC161" s="310" t="e">
        <f t="shared" ca="1" si="83"/>
        <v>#N/A</v>
      </c>
      <c r="AD161" s="323" t="e">
        <f t="shared" ca="1" si="84"/>
        <v>#N/A</v>
      </c>
      <c r="AE161" s="324">
        <f t="shared" ca="1" si="63"/>
        <v>1162.227164630119</v>
      </c>
      <c r="AG161" s="306">
        <f t="shared" ca="1" si="85"/>
        <v>-11.059111361306439</v>
      </c>
      <c r="AH161" s="304">
        <f t="shared" ca="1" si="86"/>
        <v>-2.1189605164470775</v>
      </c>
    </row>
    <row r="162" spans="1:34" x14ac:dyDescent="0.2">
      <c r="A162" s="347">
        <f t="shared" ca="1" si="64"/>
        <v>0.1</v>
      </c>
      <c r="B162" s="304">
        <f t="shared" ca="1" si="65"/>
        <v>9.9999999999999591</v>
      </c>
      <c r="D162" s="306">
        <f t="shared" ca="1" si="66"/>
        <v>-0.85065112346810534</v>
      </c>
      <c r="E162" s="307">
        <f t="shared" ca="1" si="67"/>
        <v>-11.655288354558985</v>
      </c>
      <c r="F162" s="304">
        <f t="shared" ca="1" si="68"/>
        <v>11.686289144196966</v>
      </c>
      <c r="G162" s="306">
        <f t="shared" ca="1" si="69"/>
        <v>21.988133857749659</v>
      </c>
      <c r="H162" s="307">
        <f t="shared" ca="1" si="70"/>
        <v>46.717105870674118</v>
      </c>
      <c r="I162" s="304">
        <f t="shared" ca="1" si="71"/>
        <v>51.632993439060755</v>
      </c>
      <c r="J162" s="306">
        <f t="shared" ca="1" si="72"/>
        <v>287.46387434991141</v>
      </c>
      <c r="K162" s="307">
        <f t="shared" ca="1" si="73"/>
        <v>1166.9571516589592</v>
      </c>
      <c r="L162" s="304">
        <f t="shared" ca="1" si="58"/>
        <v>1201.8421164463546</v>
      </c>
      <c r="M162" s="306">
        <f t="shared" ca="1" si="74"/>
        <v>1.1308904217672773</v>
      </c>
      <c r="N162" s="304">
        <f t="shared" ca="1" si="75"/>
        <v>64.795248259034594</v>
      </c>
      <c r="P162" s="310">
        <f t="shared" ca="1" si="76"/>
        <v>23</v>
      </c>
      <c r="Q162" s="304">
        <f t="shared" ca="1" si="77"/>
        <v>0</v>
      </c>
      <c r="R162" s="306">
        <f t="shared" ca="1" si="78"/>
        <v>0</v>
      </c>
      <c r="S162" s="307">
        <f t="shared" ca="1" si="79"/>
        <v>3.0549999999999997</v>
      </c>
      <c r="T162" s="304">
        <f t="shared" ca="1" si="59"/>
        <v>29.969549999999998</v>
      </c>
      <c r="U162" s="311">
        <f t="shared" ca="1" si="60"/>
        <v>0</v>
      </c>
      <c r="V162" s="306">
        <f t="shared" ca="1" si="61"/>
        <v>1.0899288605310766</v>
      </c>
      <c r="W162" s="304">
        <f t="shared" ca="1" si="62"/>
        <v>5.9501187082468503</v>
      </c>
      <c r="Y162" s="314" t="str">
        <f t="shared" ca="1" si="80"/>
        <v/>
      </c>
      <c r="Z162" s="315" t="str">
        <f t="shared" ca="1" si="81"/>
        <v/>
      </c>
      <c r="AA162" s="316" t="str">
        <f t="shared" ca="1" si="82"/>
        <v/>
      </c>
      <c r="AC162" s="310">
        <f t="shared" ca="1" si="83"/>
        <v>9.9999999999999591</v>
      </c>
      <c r="AD162" s="323">
        <f t="shared" ca="1" si="84"/>
        <v>287.46387434991141</v>
      </c>
      <c r="AE162" s="324">
        <f t="shared" ca="1" si="63"/>
        <v>1166.9571516589592</v>
      </c>
      <c r="AG162" s="306">
        <f t="shared" ca="1" si="85"/>
        <v>-10.940874530261301</v>
      </c>
      <c r="AH162" s="304">
        <f t="shared" ca="1" si="86"/>
        <v>-2.0319193993189186</v>
      </c>
    </row>
    <row r="163" spans="1:34" x14ac:dyDescent="0.2">
      <c r="A163" s="347">
        <f t="shared" ca="1" si="64"/>
        <v>0.1</v>
      </c>
      <c r="B163" s="304">
        <f t="shared" ca="1" si="65"/>
        <v>10.099999999999959</v>
      </c>
      <c r="D163" s="306">
        <f t="shared" ca="1" si="66"/>
        <v>-0.82942187216944696</v>
      </c>
      <c r="E163" s="307">
        <f t="shared" ca="1" si="67"/>
        <v>-11.57223183214505</v>
      </c>
      <c r="F163" s="304">
        <f t="shared" ca="1" si="68"/>
        <v>11.601917523364156</v>
      </c>
      <c r="G163" s="306">
        <f t="shared" ca="1" si="69"/>
        <v>21.905191670532716</v>
      </c>
      <c r="H163" s="307">
        <f t="shared" ca="1" si="70"/>
        <v>45.559882687459613</v>
      </c>
      <c r="I163" s="304">
        <f t="shared" ca="1" si="71"/>
        <v>50.552352394501462</v>
      </c>
      <c r="J163" s="306">
        <f t="shared" ca="1" si="72"/>
        <v>289.65854062632553</v>
      </c>
      <c r="K163" s="307">
        <f t="shared" ca="1" si="73"/>
        <v>1171.5710010868659</v>
      </c>
      <c r="L163" s="304">
        <f t="shared" ca="1" si="58"/>
        <v>1206.8474140277442</v>
      </c>
      <c r="M163" s="306">
        <f t="shared" ca="1" si="74"/>
        <v>1.1226263582027387</v>
      </c>
      <c r="N163" s="304">
        <f t="shared" ca="1" si="75"/>
        <v>64.321752295158689</v>
      </c>
      <c r="P163" s="310">
        <f t="shared" ca="1" si="76"/>
        <v>23</v>
      </c>
      <c r="Q163" s="304">
        <f t="shared" ca="1" si="77"/>
        <v>0</v>
      </c>
      <c r="R163" s="306">
        <f t="shared" ca="1" si="78"/>
        <v>0</v>
      </c>
      <c r="S163" s="307">
        <f t="shared" ca="1" si="79"/>
        <v>3.0549999999999997</v>
      </c>
      <c r="T163" s="304">
        <f t="shared" ca="1" si="59"/>
        <v>29.969549999999998</v>
      </c>
      <c r="U163" s="311">
        <f t="shared" ca="1" si="60"/>
        <v>0</v>
      </c>
      <c r="V163" s="306">
        <f t="shared" ca="1" si="61"/>
        <v>1.0894243758521527</v>
      </c>
      <c r="W163" s="304">
        <f t="shared" ca="1" si="62"/>
        <v>5.7010217431638104</v>
      </c>
      <c r="Y163" s="314" t="str">
        <f t="shared" ca="1" si="80"/>
        <v/>
      </c>
      <c r="Z163" s="315" t="str">
        <f t="shared" ca="1" si="81"/>
        <v/>
      </c>
      <c r="AA163" s="316" t="str">
        <f t="shared" ca="1" si="82"/>
        <v/>
      </c>
      <c r="AC163" s="310" t="e">
        <f t="shared" ca="1" si="83"/>
        <v>#N/A</v>
      </c>
      <c r="AD163" s="323" t="e">
        <f t="shared" ca="1" si="84"/>
        <v>#N/A</v>
      </c>
      <c r="AE163" s="324">
        <f t="shared" ca="1" si="63"/>
        <v>1171.5710010868659</v>
      </c>
      <c r="AG163" s="306">
        <f t="shared" ca="1" si="85"/>
        <v>-10.823672647833192</v>
      </c>
      <c r="AH163" s="304">
        <f t="shared" ca="1" si="86"/>
        <v>-1.947665698280475</v>
      </c>
    </row>
    <row r="164" spans="1:34" x14ac:dyDescent="0.2">
      <c r="A164" s="347">
        <f t="shared" ca="1" si="64"/>
        <v>0.1</v>
      </c>
      <c r="B164" s="304">
        <f t="shared" ca="1" si="65"/>
        <v>10.199999999999958</v>
      </c>
      <c r="D164" s="306">
        <f t="shared" ca="1" si="66"/>
        <v>-0.80862501203944726</v>
      </c>
      <c r="E164" s="307">
        <f t="shared" ca="1" si="67"/>
        <v>-11.491832382056801</v>
      </c>
      <c r="F164" s="304">
        <f t="shared" ca="1" si="68"/>
        <v>11.520246781531423</v>
      </c>
      <c r="G164" s="306">
        <f t="shared" ca="1" si="69"/>
        <v>21.82432916932877</v>
      </c>
      <c r="H164" s="307">
        <f t="shared" ca="1" si="70"/>
        <v>44.410699449253933</v>
      </c>
      <c r="I164" s="304">
        <f t="shared" ca="1" si="71"/>
        <v>49.483447427025318</v>
      </c>
      <c r="J164" s="306">
        <f t="shared" ca="1" si="72"/>
        <v>291.84501666831858</v>
      </c>
      <c r="K164" s="307">
        <f t="shared" ca="1" si="73"/>
        <v>1176.0695301937014</v>
      </c>
      <c r="L164" s="304">
        <f t="shared" ca="1" si="58"/>
        <v>1211.7396806262327</v>
      </c>
      <c r="M164" s="306">
        <f t="shared" ca="1" si="74"/>
        <v>1.114035825642018</v>
      </c>
      <c r="N164" s="304">
        <f t="shared" ca="1" si="75"/>
        <v>63.829551035659684</v>
      </c>
      <c r="P164" s="310">
        <f t="shared" ca="1" si="76"/>
        <v>23</v>
      </c>
      <c r="Q164" s="304">
        <f t="shared" ca="1" si="77"/>
        <v>0</v>
      </c>
      <c r="R164" s="306">
        <f t="shared" ca="1" si="78"/>
        <v>0</v>
      </c>
      <c r="S164" s="307">
        <f t="shared" ca="1" si="79"/>
        <v>3.0549999999999997</v>
      </c>
      <c r="T164" s="304">
        <f t="shared" ca="1" si="59"/>
        <v>29.969549999999998</v>
      </c>
      <c r="U164" s="311">
        <f t="shared" ca="1" si="60"/>
        <v>0</v>
      </c>
      <c r="V164" s="306">
        <f t="shared" ca="1" si="61"/>
        <v>1.0889327121179786</v>
      </c>
      <c r="W164" s="304">
        <f t="shared" ca="1" si="62"/>
        <v>5.4600146878547697</v>
      </c>
      <c r="Y164" s="314" t="str">
        <f t="shared" ca="1" si="80"/>
        <v/>
      </c>
      <c r="Z164" s="315" t="str">
        <f t="shared" ca="1" si="81"/>
        <v/>
      </c>
      <c r="AA164" s="316" t="str">
        <f t="shared" ca="1" si="82"/>
        <v/>
      </c>
      <c r="AC164" s="310" t="e">
        <f t="shared" ca="1" si="83"/>
        <v>#N/A</v>
      </c>
      <c r="AD164" s="323" t="e">
        <f t="shared" ca="1" si="84"/>
        <v>#N/A</v>
      </c>
      <c r="AE164" s="324">
        <f t="shared" ca="1" si="63"/>
        <v>1176.0695301937014</v>
      </c>
      <c r="AG164" s="306">
        <f t="shared" ca="1" si="85"/>
        <v>-10.707308274098098</v>
      </c>
      <c r="AH164" s="304">
        <f t="shared" ca="1" si="86"/>
        <v>-1.866128230168187</v>
      </c>
    </row>
    <row r="165" spans="1:34" x14ac:dyDescent="0.2">
      <c r="A165" s="347">
        <f t="shared" ca="1" si="64"/>
        <v>0.1</v>
      </c>
      <c r="B165" s="304">
        <f t="shared" ca="1" si="65"/>
        <v>10.299999999999958</v>
      </c>
      <c r="D165" s="306">
        <f t="shared" ca="1" si="66"/>
        <v>-0.78824922277347642</v>
      </c>
      <c r="E165" s="307">
        <f t="shared" ca="1" si="67"/>
        <v>-11.414021780101182</v>
      </c>
      <c r="F165" s="304">
        <f t="shared" ca="1" si="68"/>
        <v>11.441207542642829</v>
      </c>
      <c r="G165" s="306">
        <f t="shared" ca="1" si="69"/>
        <v>21.745504247051421</v>
      </c>
      <c r="H165" s="307">
        <f t="shared" ca="1" si="70"/>
        <v>43.269297271243815</v>
      </c>
      <c r="I165" s="304">
        <f t="shared" ca="1" si="71"/>
        <v>48.426222661960729</v>
      </c>
      <c r="J165" s="306">
        <f t="shared" ca="1" si="72"/>
        <v>294.02350833913761</v>
      </c>
      <c r="K165" s="307">
        <f t="shared" ca="1" si="73"/>
        <v>1180.4535300297264</v>
      </c>
      <c r="L165" s="304">
        <f t="shared" ca="1" si="58"/>
        <v>1216.5197737873796</v>
      </c>
      <c r="M165" s="306">
        <f t="shared" ca="1" si="74"/>
        <v>1.1051012249902892</v>
      </c>
      <c r="N165" s="304">
        <f t="shared" ca="1" si="75"/>
        <v>63.317636126680789</v>
      </c>
      <c r="P165" s="310">
        <f t="shared" ca="1" si="76"/>
        <v>23</v>
      </c>
      <c r="Q165" s="304">
        <f t="shared" ca="1" si="77"/>
        <v>0</v>
      </c>
      <c r="R165" s="306">
        <f t="shared" ca="1" si="78"/>
        <v>0</v>
      </c>
      <c r="S165" s="307">
        <f t="shared" ca="1" si="79"/>
        <v>3.0549999999999997</v>
      </c>
      <c r="T165" s="304">
        <f t="shared" ca="1" si="59"/>
        <v>29.969549999999998</v>
      </c>
      <c r="U165" s="311">
        <f t="shared" ca="1" si="60"/>
        <v>0</v>
      </c>
      <c r="V165" s="306">
        <f t="shared" ca="1" si="61"/>
        <v>1.0884537667254206</v>
      </c>
      <c r="W165" s="304">
        <f t="shared" ca="1" si="62"/>
        <v>5.2268982409915132</v>
      </c>
      <c r="Y165" s="314" t="str">
        <f t="shared" ca="1" si="80"/>
        <v/>
      </c>
      <c r="Z165" s="315" t="str">
        <f t="shared" ca="1" si="81"/>
        <v/>
      </c>
      <c r="AA165" s="316" t="str">
        <f t="shared" ca="1" si="82"/>
        <v/>
      </c>
      <c r="AC165" s="310" t="e">
        <f t="shared" ca="1" si="83"/>
        <v>#N/A</v>
      </c>
      <c r="AD165" s="323" t="e">
        <f t="shared" ca="1" si="84"/>
        <v>#N/A</v>
      </c>
      <c r="AE165" s="324">
        <f t="shared" ca="1" si="63"/>
        <v>1180.4535300297264</v>
      </c>
      <c r="AG165" s="306">
        <f t="shared" ca="1" si="85"/>
        <v>-10.59157614395207</v>
      </c>
      <c r="AH165" s="304">
        <f t="shared" ca="1" si="86"/>
        <v>-1.787238850361627</v>
      </c>
    </row>
    <row r="166" spans="1:34" x14ac:dyDescent="0.2">
      <c r="A166" s="347">
        <f t="shared" ca="1" si="64"/>
        <v>0.1</v>
      </c>
      <c r="B166" s="304">
        <f t="shared" ca="1" si="65"/>
        <v>10.399999999999958</v>
      </c>
      <c r="D166" s="306">
        <f t="shared" ca="1" si="66"/>
        <v>-0.76828387617238836</v>
      </c>
      <c r="E166" s="307">
        <f t="shared" ca="1" si="67"/>
        <v>-11.338734539752702</v>
      </c>
      <c r="F166" s="304">
        <f t="shared" ca="1" si="68"/>
        <v>11.364733216286576</v>
      </c>
      <c r="G166" s="306">
        <f t="shared" ca="1" si="69"/>
        <v>21.668675859434181</v>
      </c>
      <c r="H166" s="307">
        <f t="shared" ca="1" si="70"/>
        <v>42.135423817268546</v>
      </c>
      <c r="I166" s="304">
        <f t="shared" ca="1" si="71"/>
        <v>47.380644294501394</v>
      </c>
      <c r="J166" s="306">
        <f t="shared" ca="1" si="72"/>
        <v>296.19421734446189</v>
      </c>
      <c r="K166" s="307">
        <f t="shared" ca="1" si="73"/>
        <v>1184.723766084152</v>
      </c>
      <c r="L166" s="304">
        <f t="shared" ca="1" si="58"/>
        <v>1221.1885261141765</v>
      </c>
      <c r="M166" s="306">
        <f t="shared" ca="1" si="74"/>
        <v>1.0958037891419283</v>
      </c>
      <c r="N166" s="304">
        <f t="shared" ca="1" si="75"/>
        <v>62.784932292276082</v>
      </c>
      <c r="P166" s="310">
        <f t="shared" ca="1" si="76"/>
        <v>23</v>
      </c>
      <c r="Q166" s="304">
        <f t="shared" ca="1" si="77"/>
        <v>0</v>
      </c>
      <c r="R166" s="306">
        <f t="shared" ca="1" si="78"/>
        <v>0</v>
      </c>
      <c r="S166" s="307">
        <f t="shared" ca="1" si="79"/>
        <v>3.0549999999999997</v>
      </c>
      <c r="T166" s="304">
        <f t="shared" ca="1" si="59"/>
        <v>29.969549999999998</v>
      </c>
      <c r="U166" s="311">
        <f t="shared" ca="1" si="60"/>
        <v>0</v>
      </c>
      <c r="V166" s="306">
        <f t="shared" ca="1" si="61"/>
        <v>1.0879874404332301</v>
      </c>
      <c r="W166" s="304">
        <f t="shared" ca="1" si="62"/>
        <v>5.0014816014409069</v>
      </c>
      <c r="Y166" s="314" t="str">
        <f t="shared" ca="1" si="80"/>
        <v/>
      </c>
      <c r="Z166" s="315" t="str">
        <f t="shared" ca="1" si="81"/>
        <v/>
      </c>
      <c r="AA166" s="316" t="str">
        <f t="shared" ca="1" si="82"/>
        <v/>
      </c>
      <c r="AC166" s="310" t="e">
        <f t="shared" ca="1" si="83"/>
        <v>#N/A</v>
      </c>
      <c r="AD166" s="323" t="e">
        <f t="shared" ca="1" si="84"/>
        <v>#N/A</v>
      </c>
      <c r="AE166" s="324">
        <f t="shared" ca="1" si="63"/>
        <v>1184.723766084152</v>
      </c>
      <c r="AG166" s="306">
        <f t="shared" ca="1" si="85"/>
        <v>-10.47626198958187</v>
      </c>
      <c r="AH166" s="304">
        <f t="shared" ca="1" si="86"/>
        <v>-1.7109323211101517</v>
      </c>
    </row>
    <row r="167" spans="1:34" x14ac:dyDescent="0.2">
      <c r="A167" s="347">
        <f t="shared" ca="1" si="64"/>
        <v>0.1</v>
      </c>
      <c r="B167" s="304">
        <f t="shared" ca="1" si="65"/>
        <v>10.499999999999957</v>
      </c>
      <c r="D167" s="306">
        <f t="shared" ca="1" si="66"/>
        <v>-0.74871903052264654</v>
      </c>
      <c r="E167" s="307">
        <f t="shared" ca="1" si="67"/>
        <v>-11.265907775619379</v>
      </c>
      <c r="F167" s="304">
        <f t="shared" ca="1" si="68"/>
        <v>11.290759859080696</v>
      </c>
      <c r="G167" s="306">
        <f t="shared" ca="1" si="69"/>
        <v>21.593803956381915</v>
      </c>
      <c r="H167" s="307">
        <f t="shared" ca="1" si="70"/>
        <v>41.008833039706609</v>
      </c>
      <c r="I167" s="304">
        <f t="shared" ca="1" si="71"/>
        <v>46.346701679679292</v>
      </c>
      <c r="J167" s="306">
        <f t="shared" ca="1" si="72"/>
        <v>298.35734133525267</v>
      </c>
      <c r="K167" s="307">
        <f t="shared" ca="1" si="73"/>
        <v>1188.8809789270008</v>
      </c>
      <c r="L167" s="304">
        <f t="shared" ca="1" si="58"/>
        <v>1225.7467459402305</v>
      </c>
      <c r="M167" s="306">
        <f t="shared" ca="1" si="74"/>
        <v>1.0861234991263768</v>
      </c>
      <c r="N167" s="304">
        <f t="shared" ca="1" si="75"/>
        <v>62.230292529922352</v>
      </c>
      <c r="P167" s="310">
        <f t="shared" ca="1" si="76"/>
        <v>23</v>
      </c>
      <c r="Q167" s="304">
        <f t="shared" ca="1" si="77"/>
        <v>0</v>
      </c>
      <c r="R167" s="306">
        <f t="shared" ca="1" si="78"/>
        <v>0</v>
      </c>
      <c r="S167" s="307">
        <f t="shared" ca="1" si="79"/>
        <v>3.0549999999999997</v>
      </c>
      <c r="T167" s="304">
        <f t="shared" ca="1" si="59"/>
        <v>29.969549999999998</v>
      </c>
      <c r="U167" s="311">
        <f t="shared" ca="1" si="60"/>
        <v>0</v>
      </c>
      <c r="V167" s="306">
        <f t="shared" ca="1" si="61"/>
        <v>1.0875336372757023</v>
      </c>
      <c r="W167" s="304">
        <f t="shared" ca="1" si="62"/>
        <v>4.7835821086054988</v>
      </c>
      <c r="Y167" s="314" t="str">
        <f t="shared" ca="1" si="80"/>
        <v/>
      </c>
      <c r="Z167" s="315" t="str">
        <f t="shared" ca="1" si="81"/>
        <v/>
      </c>
      <c r="AA167" s="316" t="str">
        <f t="shared" ca="1" si="82"/>
        <v/>
      </c>
      <c r="AC167" s="310" t="e">
        <f t="shared" ca="1" si="83"/>
        <v>#N/A</v>
      </c>
      <c r="AD167" s="323" t="e">
        <f t="shared" ca="1" si="84"/>
        <v>#N/A</v>
      </c>
      <c r="AE167" s="324">
        <f t="shared" ca="1" si="63"/>
        <v>1188.8809789270008</v>
      </c>
      <c r="AG167" s="306">
        <f t="shared" ca="1" si="85"/>
        <v>-10.36114126567799</v>
      </c>
      <c r="AH167" s="304">
        <f t="shared" ca="1" si="86"/>
        <v>-1.6371461870510335</v>
      </c>
    </row>
    <row r="168" spans="1:34" x14ac:dyDescent="0.2">
      <c r="A168" s="347">
        <f t="shared" ca="1" si="64"/>
        <v>0.1</v>
      </c>
      <c r="B168" s="304">
        <f t="shared" ca="1" si="65"/>
        <v>10.599999999999957</v>
      </c>
      <c r="D168" s="306">
        <f t="shared" ca="1" si="66"/>
        <v>-0.72954542789676013</v>
      </c>
      <c r="E168" s="307">
        <f t="shared" ca="1" si="67"/>
        <v>-11.195481071696845</v>
      </c>
      <c r="F168" s="304">
        <f t="shared" ca="1" si="68"/>
        <v>11.219226040956988</v>
      </c>
      <c r="G168" s="306">
        <f t="shared" ca="1" si="69"/>
        <v>21.520849413592238</v>
      </c>
      <c r="H168" s="307">
        <f t="shared" ca="1" si="70"/>
        <v>39.889284932536924</v>
      </c>
      <c r="I168" s="304">
        <f t="shared" ca="1" si="71"/>
        <v>45.324408566595004</v>
      </c>
      <c r="J168" s="306">
        <f t="shared" ca="1" si="72"/>
        <v>300.5130740037514</v>
      </c>
      <c r="K168" s="307">
        <f t="shared" ca="1" si="73"/>
        <v>1192.9258848256129</v>
      </c>
      <c r="L168" s="304">
        <f t="shared" ca="1" si="58"/>
        <v>1230.1952179772752</v>
      </c>
      <c r="M168" s="306">
        <f t="shared" ca="1" si="74"/>
        <v>1.0760389950815499</v>
      </c>
      <c r="N168" s="304">
        <f t="shared" ca="1" si="75"/>
        <v>61.652493009671154</v>
      </c>
      <c r="P168" s="310">
        <f t="shared" ca="1" si="76"/>
        <v>23</v>
      </c>
      <c r="Q168" s="304">
        <f t="shared" ca="1" si="77"/>
        <v>0</v>
      </c>
      <c r="R168" s="306">
        <f t="shared" ca="1" si="78"/>
        <v>0</v>
      </c>
      <c r="S168" s="307">
        <f t="shared" ca="1" si="79"/>
        <v>3.0549999999999997</v>
      </c>
      <c r="T168" s="304">
        <f t="shared" ca="1" si="59"/>
        <v>29.969549999999998</v>
      </c>
      <c r="U168" s="311">
        <f t="shared" ca="1" si="60"/>
        <v>0</v>
      </c>
      <c r="V168" s="306">
        <f t="shared" ca="1" si="61"/>
        <v>1.0870922644798462</v>
      </c>
      <c r="W168" s="304">
        <f t="shared" ca="1" si="62"/>
        <v>4.573024902146857</v>
      </c>
      <c r="Y168" s="314" t="str">
        <f t="shared" ca="1" si="80"/>
        <v/>
      </c>
      <c r="Z168" s="315" t="str">
        <f t="shared" ca="1" si="81"/>
        <v/>
      </c>
      <c r="AA168" s="316" t="str">
        <f t="shared" ca="1" si="82"/>
        <v/>
      </c>
      <c r="AC168" s="310" t="e">
        <f t="shared" ca="1" si="83"/>
        <v>#N/A</v>
      </c>
      <c r="AD168" s="323" t="e">
        <f t="shared" ca="1" si="84"/>
        <v>#N/A</v>
      </c>
      <c r="AE168" s="324">
        <f t="shared" ca="1" si="63"/>
        <v>1192.9258848256129</v>
      </c>
      <c r="AG168" s="306">
        <f t="shared" ca="1" si="85"/>
        <v>-10.245977767688576</v>
      </c>
      <c r="AH168" s="304">
        <f t="shared" ca="1" si="86"/>
        <v>-1.5658206574813418</v>
      </c>
    </row>
    <row r="169" spans="1:34" x14ac:dyDescent="0.2">
      <c r="A169" s="347">
        <f t="shared" ca="1" si="64"/>
        <v>0.1</v>
      </c>
      <c r="B169" s="304">
        <f t="shared" ca="1" si="65"/>
        <v>10.699999999999957</v>
      </c>
      <c r="D169" s="306">
        <f t="shared" ca="1" si="66"/>
        <v>-0.71075449446725125</v>
      </c>
      <c r="E169" s="307">
        <f t="shared" ca="1" si="67"/>
        <v>-11.127396353741458</v>
      </c>
      <c r="F169" s="304">
        <f t="shared" ca="1" si="68"/>
        <v>11.150072715667109</v>
      </c>
      <c r="G169" s="306">
        <f t="shared" ca="1" si="69"/>
        <v>21.449773964145514</v>
      </c>
      <c r="H169" s="307">
        <f t="shared" ca="1" si="70"/>
        <v>38.776545297162777</v>
      </c>
      <c r="I169" s="304">
        <f t="shared" ca="1" si="71"/>
        <v>44.313804489073732</v>
      </c>
      <c r="J169" s="306">
        <f t="shared" ca="1" si="72"/>
        <v>302.6616051726383</v>
      </c>
      <c r="K169" s="307">
        <f t="shared" ca="1" si="73"/>
        <v>1196.859176337098</v>
      </c>
      <c r="L169" s="304">
        <f t="shared" ca="1" si="58"/>
        <v>1234.5347039382873</v>
      </c>
      <c r="M169" s="306">
        <f t="shared" ca="1" si="74"/>
        <v>1.0655274821067384</v>
      </c>
      <c r="N169" s="304">
        <f t="shared" ca="1" si="75"/>
        <v>61.050227679917455</v>
      </c>
      <c r="P169" s="310">
        <f t="shared" ca="1" si="76"/>
        <v>23</v>
      </c>
      <c r="Q169" s="304">
        <f t="shared" ca="1" si="77"/>
        <v>0</v>
      </c>
      <c r="R169" s="306">
        <f t="shared" ca="1" si="78"/>
        <v>0</v>
      </c>
      <c r="S169" s="307">
        <f t="shared" ca="1" si="79"/>
        <v>3.0549999999999997</v>
      </c>
      <c r="T169" s="304">
        <f t="shared" ca="1" si="59"/>
        <v>29.969549999999998</v>
      </c>
      <c r="U169" s="311">
        <f t="shared" ca="1" si="60"/>
        <v>0</v>
      </c>
      <c r="V169" s="306">
        <f t="shared" ca="1" si="61"/>
        <v>1.0866632323858936</v>
      </c>
      <c r="W169" s="304">
        <f t="shared" ca="1" si="62"/>
        <v>4.3696425999214181</v>
      </c>
      <c r="Y169" s="314" t="str">
        <f t="shared" ca="1" si="80"/>
        <v/>
      </c>
      <c r="Z169" s="315" t="str">
        <f t="shared" ca="1" si="81"/>
        <v/>
      </c>
      <c r="AA169" s="316" t="str">
        <f t="shared" ca="1" si="82"/>
        <v/>
      </c>
      <c r="AC169" s="310" t="e">
        <f t="shared" ca="1" si="83"/>
        <v>#N/A</v>
      </c>
      <c r="AD169" s="323" t="e">
        <f t="shared" ca="1" si="84"/>
        <v>#N/A</v>
      </c>
      <c r="AE169" s="324">
        <f t="shared" ca="1" si="63"/>
        <v>1196.859176337098</v>
      </c>
      <c r="AG169" s="306">
        <f t="shared" ca="1" si="85"/>
        <v>-10.130522133178792</v>
      </c>
      <c r="AH169" s="304">
        <f t="shared" ca="1" si="86"/>
        <v>-1.4968984949744215</v>
      </c>
    </row>
    <row r="170" spans="1:34" x14ac:dyDescent="0.2">
      <c r="A170" s="347">
        <f t="shared" ca="1" si="64"/>
        <v>0.1</v>
      </c>
      <c r="B170" s="304">
        <f t="shared" ca="1" si="65"/>
        <v>10.799999999999956</v>
      </c>
      <c r="D170" s="306">
        <f t="shared" ca="1" si="66"/>
        <v>-0.69233834394536486</v>
      </c>
      <c r="E170" s="307">
        <f t="shared" ca="1" si="67"/>
        <v>-11.061597765078341</v>
      </c>
      <c r="F170" s="304">
        <f t="shared" ca="1" si="68"/>
        <v>11.083243094820359</v>
      </c>
      <c r="G170" s="306">
        <f t="shared" ca="1" si="69"/>
        <v>21.380540129750976</v>
      </c>
      <c r="H170" s="307">
        <f t="shared" ca="1" si="70"/>
        <v>37.670385520654939</v>
      </c>
      <c r="I170" s="304">
        <f t="shared" ca="1" si="71"/>
        <v>43.314956325900425</v>
      </c>
      <c r="J170" s="306">
        <f t="shared" ca="1" si="72"/>
        <v>304.80312087733313</v>
      </c>
      <c r="K170" s="307">
        <f t="shared" ca="1" si="73"/>
        <v>1200.681522877989</v>
      </c>
      <c r="L170" s="304">
        <f t="shared" ca="1" si="58"/>
        <v>1238.7659431374309</v>
      </c>
      <c r="M170" s="306">
        <f t="shared" ca="1" si="74"/>
        <v>1.0545646311823158</v>
      </c>
      <c r="N170" s="304">
        <f t="shared" ca="1" si="75"/>
        <v>60.422102590516943</v>
      </c>
      <c r="P170" s="310">
        <f t="shared" ca="1" si="76"/>
        <v>23</v>
      </c>
      <c r="Q170" s="304">
        <f t="shared" ca="1" si="77"/>
        <v>0</v>
      </c>
      <c r="R170" s="306">
        <f t="shared" ca="1" si="78"/>
        <v>0</v>
      </c>
      <c r="S170" s="307">
        <f t="shared" ca="1" si="79"/>
        <v>3.0549999999999997</v>
      </c>
      <c r="T170" s="304">
        <f t="shared" ca="1" si="59"/>
        <v>29.969549999999998</v>
      </c>
      <c r="U170" s="311">
        <f t="shared" ca="1" si="60"/>
        <v>0</v>
      </c>
      <c r="V170" s="306">
        <f t="shared" ca="1" si="61"/>
        <v>1.0862464543709753</v>
      </c>
      <c r="W170" s="304">
        <f t="shared" ca="1" si="62"/>
        <v>4.1732749930320159</v>
      </c>
      <c r="Y170" s="314" t="str">
        <f t="shared" ca="1" si="80"/>
        <v/>
      </c>
      <c r="Z170" s="315" t="str">
        <f t="shared" ca="1" si="81"/>
        <v/>
      </c>
      <c r="AA170" s="316" t="str">
        <f t="shared" ca="1" si="82"/>
        <v/>
      </c>
      <c r="AC170" s="310" t="e">
        <f t="shared" ca="1" si="83"/>
        <v>#N/A</v>
      </c>
      <c r="AD170" s="323" t="e">
        <f t="shared" ca="1" si="84"/>
        <v>#N/A</v>
      </c>
      <c r="AE170" s="324">
        <f t="shared" ca="1" si="63"/>
        <v>1200.681522877989</v>
      </c>
      <c r="AG170" s="306">
        <f t="shared" ca="1" si="85"/>
        <v>-10.014510216343869</v>
      </c>
      <c r="AH170" s="304">
        <f t="shared" ca="1" si="86"/>
        <v>-1.4303249099579112</v>
      </c>
    </row>
    <row r="171" spans="1:34" x14ac:dyDescent="0.2">
      <c r="A171" s="347">
        <f t="shared" ca="1" si="64"/>
        <v>0.1</v>
      </c>
      <c r="B171" s="304">
        <f t="shared" ca="1" si="65"/>
        <v>10.899999999999956</v>
      </c>
      <c r="D171" s="306">
        <f t="shared" ca="1" si="66"/>
        <v>-0.67428978427320085</v>
      </c>
      <c r="E171" s="307">
        <f t="shared" ca="1" si="67"/>
        <v>-10.998031545136955</v>
      </c>
      <c r="F171" s="304">
        <f t="shared" ca="1" si="68"/>
        <v>11.018682524739642</v>
      </c>
      <c r="G171" s="306">
        <f t="shared" ca="1" si="69"/>
        <v>21.313111151323657</v>
      </c>
      <c r="H171" s="307">
        <f t="shared" ca="1" si="70"/>
        <v>36.570582366141245</v>
      </c>
      <c r="I171" s="304">
        <f t="shared" ca="1" si="71"/>
        <v>42.327960044719823</v>
      </c>
      <c r="J171" s="306">
        <f t="shared" ca="1" si="72"/>
        <v>306.93780344138685</v>
      </c>
      <c r="K171" s="307">
        <f t="shared" ca="1" si="73"/>
        <v>1204.3935712723287</v>
      </c>
      <c r="L171" s="304">
        <f t="shared" ca="1" si="58"/>
        <v>1242.8896530680177</v>
      </c>
      <c r="M171" s="306">
        <f t="shared" ca="1" si="74"/>
        <v>1.0431244755233846</v>
      </c>
      <c r="N171" s="304">
        <f t="shared" ca="1" si="75"/>
        <v>59.766629954287481</v>
      </c>
      <c r="P171" s="310">
        <f t="shared" ca="1" si="76"/>
        <v>23</v>
      </c>
      <c r="Q171" s="304">
        <f t="shared" ca="1" si="77"/>
        <v>0</v>
      </c>
      <c r="R171" s="306">
        <f t="shared" ca="1" si="78"/>
        <v>0</v>
      </c>
      <c r="S171" s="307">
        <f t="shared" ca="1" si="79"/>
        <v>3.0549999999999997</v>
      </c>
      <c r="T171" s="304">
        <f t="shared" ca="1" si="59"/>
        <v>29.969549999999998</v>
      </c>
      <c r="U171" s="311">
        <f t="shared" ca="1" si="60"/>
        <v>0</v>
      </c>
      <c r="V171" s="306">
        <f t="shared" ca="1" si="61"/>
        <v>1.0858418467758071</v>
      </c>
      <c r="W171" s="304">
        <f t="shared" ca="1" si="62"/>
        <v>3.9837687569652633</v>
      </c>
      <c r="Y171" s="314" t="str">
        <f t="shared" ca="1" si="80"/>
        <v/>
      </c>
      <c r="Z171" s="315" t="str">
        <f t="shared" ca="1" si="81"/>
        <v/>
      </c>
      <c r="AA171" s="316" t="str">
        <f t="shared" ca="1" si="82"/>
        <v/>
      </c>
      <c r="AC171" s="310" t="e">
        <f t="shared" ca="1" si="83"/>
        <v>#N/A</v>
      </c>
      <c r="AD171" s="323" t="e">
        <f t="shared" ca="1" si="84"/>
        <v>#N/A</v>
      </c>
      <c r="AE171" s="324">
        <f t="shared" ca="1" si="63"/>
        <v>1204.3935712723287</v>
      </c>
      <c r="AG171" s="306">
        <f t="shared" ca="1" si="85"/>
        <v>-9.8976613260259523</v>
      </c>
      <c r="AH171" s="304">
        <f t="shared" ca="1" si="86"/>
        <v>-1.366047460894277</v>
      </c>
    </row>
    <row r="172" spans="1:34" x14ac:dyDescent="0.2">
      <c r="A172" s="347">
        <f t="shared" ca="1" si="64"/>
        <v>0.1</v>
      </c>
      <c r="B172" s="304">
        <f t="shared" ca="1" si="65"/>
        <v>10.999999999999956</v>
      </c>
      <c r="D172" s="306">
        <f t="shared" ca="1" si="66"/>
        <v>-0.6566023277141958</v>
      </c>
      <c r="E172" s="307">
        <f t="shared" ca="1" si="67"/>
        <v>-10.936645909974565</v>
      </c>
      <c r="F172" s="304">
        <f t="shared" ca="1" si="68"/>
        <v>10.956338365390286</v>
      </c>
      <c r="G172" s="306">
        <f t="shared" ca="1" si="69"/>
        <v>21.247450918552236</v>
      </c>
      <c r="H172" s="307">
        <f t="shared" ca="1" si="70"/>
        <v>35.476917775143789</v>
      </c>
      <c r="I172" s="304">
        <f t="shared" ca="1" si="71"/>
        <v>41.352942644515636</v>
      </c>
      <c r="J172" s="306">
        <f t="shared" ca="1" si="72"/>
        <v>309.06583154488067</v>
      </c>
      <c r="K172" s="307">
        <f t="shared" ca="1" si="73"/>
        <v>1207.9959462793929</v>
      </c>
      <c r="L172" s="304">
        <f t="shared" ca="1" si="58"/>
        <v>1246.9065299596334</v>
      </c>
      <c r="M172" s="306">
        <f t="shared" ca="1" si="74"/>
        <v>1.0311793029702265</v>
      </c>
      <c r="N172" s="304">
        <f t="shared" ca="1" si="75"/>
        <v>59.082221981436014</v>
      </c>
      <c r="P172" s="310">
        <f t="shared" ca="1" si="76"/>
        <v>23</v>
      </c>
      <c r="Q172" s="304">
        <f t="shared" ca="1" si="77"/>
        <v>0</v>
      </c>
      <c r="R172" s="306">
        <f t="shared" ca="1" si="78"/>
        <v>0</v>
      </c>
      <c r="S172" s="307">
        <f t="shared" ca="1" si="79"/>
        <v>3.0549999999999997</v>
      </c>
      <c r="T172" s="304">
        <f t="shared" ca="1" si="59"/>
        <v>29.969549999999998</v>
      </c>
      <c r="U172" s="311">
        <f t="shared" ca="1" si="60"/>
        <v>0</v>
      </c>
      <c r="V172" s="306">
        <f t="shared" ca="1" si="61"/>
        <v>1.0854493288342162</v>
      </c>
      <c r="W172" s="304">
        <f t="shared" ca="1" si="62"/>
        <v>3.800977177845986</v>
      </c>
      <c r="Y172" s="314" t="str">
        <f t="shared" ca="1" si="80"/>
        <v/>
      </c>
      <c r="Z172" s="315" t="str">
        <f t="shared" ca="1" si="81"/>
        <v/>
      </c>
      <c r="AA172" s="316" t="str">
        <f t="shared" ca="1" si="82"/>
        <v/>
      </c>
      <c r="AC172" s="310">
        <f t="shared" ca="1" si="83"/>
        <v>10.999999999999956</v>
      </c>
      <c r="AD172" s="323">
        <f t="shared" ca="1" si="84"/>
        <v>309.06583154488067</v>
      </c>
      <c r="AE172" s="324">
        <f t="shared" ca="1" si="63"/>
        <v>1207.9959462793929</v>
      </c>
      <c r="AG172" s="306">
        <f t="shared" ca="1" si="85"/>
        <v>-9.7796763183364295</v>
      </c>
      <c r="AH172" s="304">
        <f t="shared" ca="1" si="86"/>
        <v>-1.304015959726764</v>
      </c>
    </row>
    <row r="173" spans="1:34" x14ac:dyDescent="0.2">
      <c r="A173" s="347">
        <f t="shared" ca="1" si="64"/>
        <v>0.1</v>
      </c>
      <c r="B173" s="304">
        <f t="shared" ca="1" si="65"/>
        <v>11.099999999999955</v>
      </c>
      <c r="D173" s="306">
        <f t="shared" ca="1" si="66"/>
        <v>-0.63927020450121874</v>
      </c>
      <c r="E173" s="307">
        <f t="shared" ca="1" si="67"/>
        <v>-10.877390934005481</v>
      </c>
      <c r="F173" s="304">
        <f t="shared" ca="1" si="68"/>
        <v>10.896159870594211</v>
      </c>
      <c r="G173" s="306">
        <f t="shared" ca="1" si="69"/>
        <v>21.183523898102113</v>
      </c>
      <c r="H173" s="307">
        <f t="shared" ca="1" si="70"/>
        <v>34.389178681743239</v>
      </c>
      <c r="I173" s="304">
        <f t="shared" ca="1" si="71"/>
        <v>40.390064312233115</v>
      </c>
      <c r="J173" s="306">
        <f t="shared" ca="1" si="72"/>
        <v>311.1873802857134</v>
      </c>
      <c r="K173" s="307">
        <f t="shared" ca="1" si="73"/>
        <v>1211.4892511022372</v>
      </c>
      <c r="L173" s="304">
        <f t="shared" ca="1" si="58"/>
        <v>1250.8172493155605</v>
      </c>
      <c r="M173" s="306">
        <f t="shared" ca="1" si="74"/>
        <v>1.0186995453239607</v>
      </c>
      <c r="N173" s="304">
        <f t="shared" ca="1" si="75"/>
        <v>58.367184538958867</v>
      </c>
      <c r="P173" s="310">
        <f t="shared" ca="1" si="76"/>
        <v>23</v>
      </c>
      <c r="Q173" s="304">
        <f t="shared" ca="1" si="77"/>
        <v>0</v>
      </c>
      <c r="R173" s="306">
        <f t="shared" ca="1" si="78"/>
        <v>0</v>
      </c>
      <c r="S173" s="307">
        <f t="shared" ca="1" si="79"/>
        <v>3.0549999999999997</v>
      </c>
      <c r="T173" s="304">
        <f t="shared" ca="1" si="59"/>
        <v>29.969549999999998</v>
      </c>
      <c r="U173" s="311">
        <f t="shared" ca="1" si="60"/>
        <v>0</v>
      </c>
      <c r="V173" s="306">
        <f t="shared" ca="1" si="61"/>
        <v>1.0850688226053604</v>
      </c>
      <c r="W173" s="304">
        <f t="shared" ca="1" si="62"/>
        <v>3.6247598928955953</v>
      </c>
      <c r="Y173" s="314" t="str">
        <f t="shared" ca="1" si="80"/>
        <v/>
      </c>
      <c r="Z173" s="315" t="str">
        <f t="shared" ca="1" si="81"/>
        <v/>
      </c>
      <c r="AA173" s="316" t="str">
        <f t="shared" ca="1" si="82"/>
        <v/>
      </c>
      <c r="AC173" s="310" t="e">
        <f t="shared" ca="1" si="83"/>
        <v>#N/A</v>
      </c>
      <c r="AD173" s="323" t="e">
        <f t="shared" ca="1" si="84"/>
        <v>#N/A</v>
      </c>
      <c r="AE173" s="324">
        <f t="shared" ca="1" si="63"/>
        <v>1211.4892511022372</v>
      </c>
      <c r="AG173" s="306">
        <f t="shared" ca="1" si="85"/>
        <v>-9.6602355363607906</v>
      </c>
      <c r="AH173" s="304">
        <f t="shared" ca="1" si="86"/>
        <v>-1.2441823822736453</v>
      </c>
    </row>
    <row r="174" spans="1:34" x14ac:dyDescent="0.2">
      <c r="A174" s="347">
        <f t="shared" ca="1" si="64"/>
        <v>0.1</v>
      </c>
      <c r="B174" s="304">
        <f t="shared" ca="1" si="65"/>
        <v>11.199999999999955</v>
      </c>
      <c r="D174" s="306">
        <f t="shared" ca="1" si="66"/>
        <v>-0.62228838021295851</v>
      </c>
      <c r="E174" s="307">
        <f t="shared" ca="1" si="67"/>
        <v>-10.820218432101058</v>
      </c>
      <c r="F174" s="304">
        <f t="shared" ca="1" si="68"/>
        <v>10.838098068689337</v>
      </c>
      <c r="G174" s="306">
        <f t="shared" ca="1" si="69"/>
        <v>21.121295060080818</v>
      </c>
      <c r="H174" s="307">
        <f t="shared" ca="1" si="70"/>
        <v>33.307156838533132</v>
      </c>
      <c r="I174" s="304">
        <f t="shared" ca="1" si="71"/>
        <v>39.43952080948295</v>
      </c>
      <c r="J174" s="306">
        <f t="shared" ca="1" si="72"/>
        <v>313.30262123362257</v>
      </c>
      <c r="K174" s="307">
        <f t="shared" ca="1" si="73"/>
        <v>1214.874067878251</v>
      </c>
      <c r="L174" s="304">
        <f t="shared" ca="1" si="58"/>
        <v>1254.6224664315987</v>
      </c>
      <c r="M174" s="306">
        <f t="shared" ca="1" si="74"/>
        <v>1.0056536659280741</v>
      </c>
      <c r="N174" s="304">
        <f t="shared" ca="1" si="75"/>
        <v>57.619710709537884</v>
      </c>
      <c r="P174" s="310">
        <f t="shared" ca="1" si="76"/>
        <v>23</v>
      </c>
      <c r="Q174" s="304">
        <f t="shared" ca="1" si="77"/>
        <v>0</v>
      </c>
      <c r="R174" s="306">
        <f t="shared" ca="1" si="78"/>
        <v>0</v>
      </c>
      <c r="S174" s="307">
        <f t="shared" ca="1" si="79"/>
        <v>3.0549999999999997</v>
      </c>
      <c r="T174" s="304">
        <f t="shared" ca="1" si="59"/>
        <v>29.969549999999998</v>
      </c>
      <c r="U174" s="311">
        <f t="shared" ca="1" si="60"/>
        <v>0</v>
      </c>
      <c r="V174" s="306">
        <f t="shared" ca="1" si="61"/>
        <v>1.0847002529084822</v>
      </c>
      <c r="W174" s="304">
        <f t="shared" ca="1" si="62"/>
        <v>3.4549826442314604</v>
      </c>
      <c r="Y174" s="314" t="str">
        <f t="shared" ca="1" si="80"/>
        <v/>
      </c>
      <c r="Z174" s="315" t="str">
        <f t="shared" ca="1" si="81"/>
        <v/>
      </c>
      <c r="AA174" s="316" t="str">
        <f t="shared" ca="1" si="82"/>
        <v/>
      </c>
      <c r="AC174" s="310" t="e">
        <f t="shared" ca="1" si="83"/>
        <v>#N/A</v>
      </c>
      <c r="AD174" s="323" t="e">
        <f t="shared" ca="1" si="84"/>
        <v>#N/A</v>
      </c>
      <c r="AE174" s="324">
        <f t="shared" ca="1" si="63"/>
        <v>1214.874067878251</v>
      </c>
      <c r="AG174" s="306">
        <f t="shared" ca="1" si="85"/>
        <v>-9.5389965916463204</v>
      </c>
      <c r="AH174" s="304">
        <f t="shared" ca="1" si="86"/>
        <v>-1.1865007832718808</v>
      </c>
    </row>
    <row r="175" spans="1:34" x14ac:dyDescent="0.2">
      <c r="A175" s="347">
        <f t="shared" ca="1" si="64"/>
        <v>0.1</v>
      </c>
      <c r="B175" s="304">
        <f t="shared" ca="1" si="65"/>
        <v>11.299999999999955</v>
      </c>
      <c r="D175" s="306">
        <f t="shared" ca="1" si="66"/>
        <v>-0.60565257705627562</v>
      </c>
      <c r="E175" s="307">
        <f t="shared" ca="1" si="67"/>
        <v>-10.765081841160452</v>
      </c>
      <c r="F175" s="304">
        <f t="shared" ca="1" si="68"/>
        <v>10.782105642729411</v>
      </c>
      <c r="G175" s="306">
        <f t="shared" ca="1" si="69"/>
        <v>21.060729802375192</v>
      </c>
      <c r="H175" s="307">
        <f t="shared" ca="1" si="70"/>
        <v>32.230648654417088</v>
      </c>
      <c r="I175" s="304">
        <f t="shared" ca="1" si="71"/>
        <v>38.501546105229757</v>
      </c>
      <c r="J175" s="306">
        <f t="shared" ca="1" si="72"/>
        <v>315.41172247674535</v>
      </c>
      <c r="K175" s="307">
        <f t="shared" ca="1" si="73"/>
        <v>1218.1509581528985</v>
      </c>
      <c r="L175" s="304">
        <f t="shared" ca="1" si="58"/>
        <v>1258.3228168973858</v>
      </c>
      <c r="M175" s="306">
        <f t="shared" ca="1" si="74"/>
        <v>0.99200804729557146</v>
      </c>
      <c r="N175" s="304">
        <f t="shared" ca="1" si="75"/>
        <v>56.837874353050402</v>
      </c>
      <c r="P175" s="310">
        <f t="shared" ca="1" si="76"/>
        <v>23</v>
      </c>
      <c r="Q175" s="304">
        <f t="shared" ca="1" si="77"/>
        <v>0</v>
      </c>
      <c r="R175" s="306">
        <f t="shared" ca="1" si="78"/>
        <v>0</v>
      </c>
      <c r="S175" s="307">
        <f t="shared" ca="1" si="79"/>
        <v>3.0549999999999997</v>
      </c>
      <c r="T175" s="304">
        <f t="shared" ca="1" si="59"/>
        <v>29.969549999999998</v>
      </c>
      <c r="U175" s="311">
        <f t="shared" ca="1" si="60"/>
        <v>0</v>
      </c>
      <c r="V175" s="306">
        <f t="shared" ca="1" si="61"/>
        <v>1.084343547260048</v>
      </c>
      <c r="W175" s="304">
        <f t="shared" ca="1" si="62"/>
        <v>3.2915170451894964</v>
      </c>
      <c r="Y175" s="314" t="str">
        <f t="shared" ca="1" si="80"/>
        <v/>
      </c>
      <c r="Z175" s="315" t="str">
        <f t="shared" ca="1" si="81"/>
        <v/>
      </c>
      <c r="AA175" s="316" t="str">
        <f t="shared" ca="1" si="82"/>
        <v/>
      </c>
      <c r="AC175" s="310" t="e">
        <f t="shared" ca="1" si="83"/>
        <v>#N/A</v>
      </c>
      <c r="AD175" s="323" t="e">
        <f t="shared" ca="1" si="84"/>
        <v>#N/A</v>
      </c>
      <c r="AE175" s="324">
        <f t="shared" ca="1" si="63"/>
        <v>1218.1509581528985</v>
      </c>
      <c r="AG175" s="306">
        <f t="shared" ca="1" si="85"/>
        <v>-9.4155919855342809</v>
      </c>
      <c r="AH175" s="304">
        <f t="shared" ca="1" si="86"/>
        <v>-1.1309272157877122</v>
      </c>
    </row>
    <row r="176" spans="1:34" x14ac:dyDescent="0.2">
      <c r="A176" s="347">
        <f t="shared" ca="1" si="64"/>
        <v>0.1</v>
      </c>
      <c r="B176" s="304">
        <f t="shared" ca="1" si="65"/>
        <v>11.399999999999954</v>
      </c>
      <c r="D176" s="306">
        <f t="shared" ca="1" si="66"/>
        <v>-0.58935929923295349</v>
      </c>
      <c r="E176" s="307">
        <f t="shared" ca="1" si="67"/>
        <v>-10.711936100174864</v>
      </c>
      <c r="F176" s="304">
        <f t="shared" ca="1" si="68"/>
        <v>10.728136809242406</v>
      </c>
      <c r="G176" s="306">
        <f t="shared" ca="1" si="69"/>
        <v>21.001793872451898</v>
      </c>
      <c r="H176" s="307">
        <f t="shared" ca="1" si="70"/>
        <v>31.1594550443996</v>
      </c>
      <c r="I176" s="304">
        <f t="shared" ca="1" si="71"/>
        <v>37.576415269752886</v>
      </c>
      <c r="J176" s="306">
        <f t="shared" ca="1" si="72"/>
        <v>317.51484866048673</v>
      </c>
      <c r="K176" s="307">
        <f t="shared" ca="1" si="73"/>
        <v>1221.3204633378393</v>
      </c>
      <c r="L176" s="304">
        <f t="shared" ca="1" si="58"/>
        <v>1261.9189170813022</v>
      </c>
      <c r="M176" s="306">
        <f t="shared" ca="1" si="74"/>
        <v>0.97772688121121565</v>
      </c>
      <c r="N176" s="304">
        <f t="shared" ca="1" si="75"/>
        <v>56.019623809891442</v>
      </c>
      <c r="P176" s="310">
        <f t="shared" ca="1" si="76"/>
        <v>23</v>
      </c>
      <c r="Q176" s="304">
        <f t="shared" ca="1" si="77"/>
        <v>0</v>
      </c>
      <c r="R176" s="306">
        <f t="shared" ca="1" si="78"/>
        <v>0</v>
      </c>
      <c r="S176" s="307">
        <f t="shared" ca="1" si="79"/>
        <v>3.0549999999999997</v>
      </c>
      <c r="T176" s="304">
        <f t="shared" ca="1" si="59"/>
        <v>29.969549999999998</v>
      </c>
      <c r="U176" s="311">
        <f t="shared" ca="1" si="60"/>
        <v>0</v>
      </c>
      <c r="V176" s="306">
        <f t="shared" ca="1" si="61"/>
        <v>1.0839986358131144</v>
      </c>
      <c r="W176" s="304">
        <f t="shared" ca="1" si="62"/>
        <v>3.134240358392387</v>
      </c>
      <c r="Y176" s="314" t="str">
        <f t="shared" ca="1" si="80"/>
        <v/>
      </c>
      <c r="Z176" s="315" t="str">
        <f t="shared" ca="1" si="81"/>
        <v/>
      </c>
      <c r="AA176" s="316" t="str">
        <f t="shared" ca="1" si="82"/>
        <v/>
      </c>
      <c r="AC176" s="310" t="e">
        <f t="shared" ca="1" si="83"/>
        <v>#N/A</v>
      </c>
      <c r="AD176" s="323" t="e">
        <f t="shared" ca="1" si="84"/>
        <v>#N/A</v>
      </c>
      <c r="AE176" s="324">
        <f t="shared" ca="1" si="63"/>
        <v>1221.3204633378393</v>
      </c>
      <c r="AG176" s="306">
        <f t="shared" ca="1" si="85"/>
        <v>-9.2896265732659167</v>
      </c>
      <c r="AH176" s="304">
        <f t="shared" ca="1" si="86"/>
        <v>-1.0774196547265129</v>
      </c>
    </row>
    <row r="177" spans="1:34" x14ac:dyDescent="0.2">
      <c r="A177" s="347">
        <f t="shared" ca="1" si="64"/>
        <v>0.1</v>
      </c>
      <c r="B177" s="304">
        <f t="shared" ca="1" si="65"/>
        <v>11.499999999999954</v>
      </c>
      <c r="D177" s="306">
        <f t="shared" ca="1" si="66"/>
        <v>-0.57340586256129678</v>
      </c>
      <c r="E177" s="307">
        <f t="shared" ca="1" si="67"/>
        <v>-10.660737527717101</v>
      </c>
      <c r="F177" s="304">
        <f t="shared" ca="1" si="68"/>
        <v>10.676147194474952</v>
      </c>
      <c r="G177" s="306">
        <f t="shared" ca="1" si="69"/>
        <v>20.94445328619577</v>
      </c>
      <c r="H177" s="307">
        <f t="shared" ca="1" si="70"/>
        <v>30.093381291627889</v>
      </c>
      <c r="I177" s="304">
        <f t="shared" ca="1" si="71"/>
        <v>36.664447643745241</v>
      </c>
      <c r="J177" s="306">
        <f t="shared" ca="1" si="72"/>
        <v>319.6121610184191</v>
      </c>
      <c r="K177" s="307">
        <f t="shared" ca="1" si="73"/>
        <v>1224.3831051546408</v>
      </c>
      <c r="L177" s="304">
        <f t="shared" ca="1" si="58"/>
        <v>1265.4113646000592</v>
      </c>
      <c r="M177" s="306">
        <f t="shared" ca="1" si="74"/>
        <v>0.96277206452630237</v>
      </c>
      <c r="N177" s="304">
        <f t="shared" ca="1" si="75"/>
        <v>55.162775930454089</v>
      </c>
      <c r="P177" s="310">
        <f t="shared" ca="1" si="76"/>
        <v>23</v>
      </c>
      <c r="Q177" s="304">
        <f t="shared" ca="1" si="77"/>
        <v>0</v>
      </c>
      <c r="R177" s="306">
        <f t="shared" ca="1" si="78"/>
        <v>0</v>
      </c>
      <c r="S177" s="307">
        <f t="shared" ca="1" si="79"/>
        <v>3.0549999999999997</v>
      </c>
      <c r="T177" s="304">
        <f t="shared" ca="1" si="59"/>
        <v>29.969549999999998</v>
      </c>
      <c r="U177" s="311">
        <f t="shared" ca="1" si="60"/>
        <v>0</v>
      </c>
      <c r="V177" s="306">
        <f t="shared" ca="1" si="61"/>
        <v>1.0836654512987782</v>
      </c>
      <c r="W177" s="304">
        <f t="shared" ca="1" si="62"/>
        <v>2.9830352848213098</v>
      </c>
      <c r="Y177" s="314" t="str">
        <f t="shared" ca="1" si="80"/>
        <v/>
      </c>
      <c r="Z177" s="315" t="str">
        <f t="shared" ca="1" si="81"/>
        <v/>
      </c>
      <c r="AA177" s="316" t="str">
        <f t="shared" ca="1" si="82"/>
        <v/>
      </c>
      <c r="AC177" s="310" t="e">
        <f t="shared" ca="1" si="83"/>
        <v>#N/A</v>
      </c>
      <c r="AD177" s="323" t="e">
        <f t="shared" ca="1" si="84"/>
        <v>#N/A</v>
      </c>
      <c r="AE177" s="324">
        <f t="shared" ca="1" si="63"/>
        <v>1224.3831051546408</v>
      </c>
      <c r="AG177" s="306">
        <f t="shared" ca="1" si="85"/>
        <v>-9.1606748806317508</v>
      </c>
      <c r="AH177" s="304">
        <f t="shared" ca="1" si="86"/>
        <v>-1.0259379241873607</v>
      </c>
    </row>
    <row r="178" spans="1:34" x14ac:dyDescent="0.2">
      <c r="A178" s="347">
        <f t="shared" ca="1" si="64"/>
        <v>0.1</v>
      </c>
      <c r="B178" s="304">
        <f t="shared" ca="1" si="65"/>
        <v>11.599999999999953</v>
      </c>
      <c r="D178" s="306">
        <f t="shared" ca="1" si="66"/>
        <v>-0.55779042850309413</v>
      </c>
      <c r="E178" s="307">
        <f t="shared" ca="1" si="67"/>
        <v>-10.611443695683738</v>
      </c>
      <c r="F178" s="304">
        <f t="shared" ca="1" si="68"/>
        <v>10.626093706945927</v>
      </c>
      <c r="G178" s="306">
        <f t="shared" ca="1" si="69"/>
        <v>20.888674243345459</v>
      </c>
      <c r="H178" s="307">
        <f t="shared" ca="1" si="70"/>
        <v>29.032236922059514</v>
      </c>
      <c r="I178" s="304">
        <f t="shared" ca="1" si="71"/>
        <v>35.76601029389775</v>
      </c>
      <c r="J178" s="306">
        <f t="shared" ca="1" si="72"/>
        <v>321.70381739489619</v>
      </c>
      <c r="K178" s="307">
        <f t="shared" ca="1" si="73"/>
        <v>1227.3393860653252</v>
      </c>
      <c r="L178" s="304">
        <f t="shared" ca="1" si="58"/>
        <v>1268.8007387740829</v>
      </c>
      <c r="M178" s="306">
        <f t="shared" ca="1" si="74"/>
        <v>0.94710310484100424</v>
      </c>
      <c r="N178" s="304">
        <f t="shared" ca="1" si="75"/>
        <v>54.265010671125872</v>
      </c>
      <c r="P178" s="310">
        <f t="shared" ca="1" si="76"/>
        <v>23</v>
      </c>
      <c r="Q178" s="304">
        <f t="shared" ca="1" si="77"/>
        <v>0</v>
      </c>
      <c r="R178" s="306">
        <f t="shared" ca="1" si="78"/>
        <v>0</v>
      </c>
      <c r="S178" s="307">
        <f t="shared" ca="1" si="79"/>
        <v>3.0549999999999997</v>
      </c>
      <c r="T178" s="304">
        <f t="shared" ca="1" si="59"/>
        <v>29.969549999999998</v>
      </c>
      <c r="U178" s="311">
        <f t="shared" ca="1" si="60"/>
        <v>0</v>
      </c>
      <c r="V178" s="306">
        <f t="shared" ca="1" si="61"/>
        <v>1.0833439289695448</v>
      </c>
      <c r="W178" s="304">
        <f t="shared" ca="1" si="62"/>
        <v>2.8377897631795701</v>
      </c>
      <c r="Y178" s="314" t="str">
        <f t="shared" ca="1" si="80"/>
        <v/>
      </c>
      <c r="Z178" s="315" t="str">
        <f t="shared" ca="1" si="81"/>
        <v/>
      </c>
      <c r="AA178" s="316" t="str">
        <f t="shared" ca="1" si="82"/>
        <v/>
      </c>
      <c r="AC178" s="310" t="e">
        <f t="shared" ca="1" si="83"/>
        <v>#N/A</v>
      </c>
      <c r="AD178" s="323" t="e">
        <f t="shared" ca="1" si="84"/>
        <v>#N/A</v>
      </c>
      <c r="AE178" s="324">
        <f t="shared" ca="1" si="63"/>
        <v>1227.3393860653252</v>
      </c>
      <c r="AG178" s="306">
        <f t="shared" ca="1" si="85"/>
        <v>-9.0282782923252771</v>
      </c>
      <c r="AH178" s="304">
        <f t="shared" ca="1" si="86"/>
        <v>-0.97644362841941412</v>
      </c>
    </row>
    <row r="179" spans="1:34" x14ac:dyDescent="0.2">
      <c r="A179" s="347">
        <f t="shared" ca="1" si="64"/>
        <v>0.1</v>
      </c>
      <c r="B179" s="304">
        <f t="shared" ca="1" si="65"/>
        <v>11.699999999999953</v>
      </c>
      <c r="D179" s="306">
        <f t="shared" ca="1" si="66"/>
        <v>-0.54251204271039655</v>
      </c>
      <c r="E179" s="307">
        <f t="shared" ca="1" si="67"/>
        <v>-10.564013297998379</v>
      </c>
      <c r="F179" s="304">
        <f t="shared" ca="1" si="68"/>
        <v>10.577934405013693</v>
      </c>
      <c r="G179" s="306">
        <f t="shared" ca="1" si="69"/>
        <v>20.834423039074419</v>
      </c>
      <c r="H179" s="307">
        <f t="shared" ca="1" si="70"/>
        <v>27.975835592259678</v>
      </c>
      <c r="I179" s="304">
        <f t="shared" ca="1" si="71"/>
        <v>34.881521762335112</v>
      </c>
      <c r="J179" s="306">
        <f t="shared" ca="1" si="72"/>
        <v>323.78997225901719</v>
      </c>
      <c r="K179" s="307">
        <f t="shared" ca="1" si="73"/>
        <v>1230.1897896910411</v>
      </c>
      <c r="L179" s="304">
        <f t="shared" ca="1" si="58"/>
        <v>1272.0876010698253</v>
      </c>
      <c r="M179" s="306">
        <f t="shared" ca="1" si="74"/>
        <v>0.93067704147112706</v>
      </c>
      <c r="N179" s="304">
        <f t="shared" ca="1" si="75"/>
        <v>53.323866566017472</v>
      </c>
      <c r="P179" s="310">
        <f t="shared" ca="1" si="76"/>
        <v>23</v>
      </c>
      <c r="Q179" s="304">
        <f t="shared" ca="1" si="77"/>
        <v>0</v>
      </c>
      <c r="R179" s="306">
        <f t="shared" ca="1" si="78"/>
        <v>0</v>
      </c>
      <c r="S179" s="307">
        <f t="shared" ca="1" si="79"/>
        <v>3.0549999999999997</v>
      </c>
      <c r="T179" s="304">
        <f t="shared" ca="1" si="59"/>
        <v>29.969549999999998</v>
      </c>
      <c r="U179" s="311">
        <f t="shared" ca="1" si="60"/>
        <v>0</v>
      </c>
      <c r="V179" s="306">
        <f t="shared" ca="1" si="61"/>
        <v>1.0830340065444648</v>
      </c>
      <c r="W179" s="304">
        <f t="shared" ca="1" si="62"/>
        <v>2.6983967788625196</v>
      </c>
      <c r="Y179" s="314" t="str">
        <f t="shared" ca="1" si="80"/>
        <v/>
      </c>
      <c r="Z179" s="315" t="str">
        <f t="shared" ca="1" si="81"/>
        <v/>
      </c>
      <c r="AA179" s="316" t="str">
        <f t="shared" ca="1" si="82"/>
        <v/>
      </c>
      <c r="AC179" s="310" t="e">
        <f t="shared" ca="1" si="83"/>
        <v>#N/A</v>
      </c>
      <c r="AD179" s="323" t="e">
        <f t="shared" ca="1" si="84"/>
        <v>#N/A</v>
      </c>
      <c r="AE179" s="324">
        <f t="shared" ca="1" si="63"/>
        <v>1230.1897896910411</v>
      </c>
      <c r="AG179" s="306">
        <f t="shared" ca="1" si="85"/>
        <v>-8.891942143818218</v>
      </c>
      <c r="AH179" s="304">
        <f t="shared" ca="1" si="86"/>
        <v>-0.92890008614715891</v>
      </c>
    </row>
    <row r="180" spans="1:34" x14ac:dyDescent="0.2">
      <c r="A180" s="347">
        <f t="shared" ca="1" si="64"/>
        <v>0.1</v>
      </c>
      <c r="B180" s="304">
        <f t="shared" ca="1" si="65"/>
        <v>11.799999999999953</v>
      </c>
      <c r="D180" s="306">
        <f t="shared" ca="1" si="66"/>
        <v>-0.52757067814917302</v>
      </c>
      <c r="E180" s="307">
        <f t="shared" ca="1" si="67"/>
        <v>-10.518406012852752</v>
      </c>
      <c r="F180" s="304">
        <f t="shared" ca="1" si="68"/>
        <v>10.531628358029906</v>
      </c>
      <c r="G180" s="306">
        <f t="shared" ca="1" si="69"/>
        <v>20.781665971259503</v>
      </c>
      <c r="H180" s="307">
        <f t="shared" ca="1" si="70"/>
        <v>26.923994990974403</v>
      </c>
      <c r="I180" s="304">
        <f t="shared" ca="1" si="71"/>
        <v>34.011456111360772</v>
      </c>
      <c r="J180" s="306">
        <f t="shared" ca="1" si="72"/>
        <v>325.87077670953391</v>
      </c>
      <c r="K180" s="307">
        <f t="shared" ca="1" si="73"/>
        <v>1232.9347812202029</v>
      </c>
      <c r="L180" s="304">
        <f t="shared" ca="1" si="58"/>
        <v>1275.2724955301846</v>
      </c>
      <c r="M180" s="306">
        <f t="shared" ca="1" si="74"/>
        <v>0.91344838855866495</v>
      </c>
      <c r="N180" s="304">
        <f t="shared" ca="1" si="75"/>
        <v>52.336737467437615</v>
      </c>
      <c r="P180" s="310">
        <f t="shared" ca="1" si="76"/>
        <v>23</v>
      </c>
      <c r="Q180" s="304">
        <f t="shared" ca="1" si="77"/>
        <v>0</v>
      </c>
      <c r="R180" s="306">
        <f t="shared" ca="1" si="78"/>
        <v>0</v>
      </c>
      <c r="S180" s="307">
        <f t="shared" ca="1" si="79"/>
        <v>3.0549999999999997</v>
      </c>
      <c r="T180" s="304">
        <f t="shared" ca="1" si="59"/>
        <v>29.969549999999998</v>
      </c>
      <c r="U180" s="311">
        <f t="shared" ca="1" si="60"/>
        <v>0</v>
      </c>
      <c r="V180" s="306">
        <f t="shared" ca="1" si="61"/>
        <v>1.0827356241558659</v>
      </c>
      <c r="W180" s="304">
        <f t="shared" ca="1" si="62"/>
        <v>2.564754181869263</v>
      </c>
      <c r="Y180" s="314" t="str">
        <f t="shared" ca="1" si="80"/>
        <v/>
      </c>
      <c r="Z180" s="315" t="str">
        <f t="shared" ca="1" si="81"/>
        <v/>
      </c>
      <c r="AA180" s="316" t="str">
        <f t="shared" ca="1" si="82"/>
        <v/>
      </c>
      <c r="AC180" s="310" t="e">
        <f t="shared" ca="1" si="83"/>
        <v>#N/A</v>
      </c>
      <c r="AD180" s="323" t="e">
        <f t="shared" ca="1" si="84"/>
        <v>#N/A</v>
      </c>
      <c r="AE180" s="324">
        <f t="shared" ca="1" si="63"/>
        <v>1232.9347812202029</v>
      </c>
      <c r="AG180" s="306">
        <f t="shared" ca="1" si="85"/>
        <v>-8.7511327653538871</v>
      </c>
      <c r="AH180" s="304">
        <f t="shared" ca="1" si="86"/>
        <v>-0.88327226804010472</v>
      </c>
    </row>
    <row r="181" spans="1:34" x14ac:dyDescent="0.2">
      <c r="A181" s="347">
        <f t="shared" ca="1" si="64"/>
        <v>0.1</v>
      </c>
      <c r="B181" s="304">
        <f t="shared" ca="1" si="65"/>
        <v>11.899999999999952</v>
      </c>
      <c r="D181" s="306">
        <f t="shared" ca="1" si="66"/>
        <v>-0.51296728277157033</v>
      </c>
      <c r="E181" s="307">
        <f t="shared" ca="1" si="67"/>
        <v>-10.474582356918638</v>
      </c>
      <c r="F181" s="304">
        <f t="shared" ca="1" si="68"/>
        <v>10.487135499509161</v>
      </c>
      <c r="G181" s="306">
        <f t="shared" ca="1" si="69"/>
        <v>20.730369242982345</v>
      </c>
      <c r="H181" s="307">
        <f t="shared" ca="1" si="70"/>
        <v>25.87653675528254</v>
      </c>
      <c r="I181" s="304">
        <f t="shared" ca="1" si="71"/>
        <v>33.156347256564267</v>
      </c>
      <c r="J181" s="306">
        <f t="shared" ca="1" si="72"/>
        <v>327.94637847024603</v>
      </c>
      <c r="K181" s="307">
        <f t="shared" ca="1" si="73"/>
        <v>1235.5748078075158</v>
      </c>
      <c r="L181" s="304">
        <f t="shared" ca="1" si="58"/>
        <v>1278.355949194249</v>
      </c>
      <c r="M181" s="306">
        <f t="shared" ca="1" si="74"/>
        <v>0.89536910894492916</v>
      </c>
      <c r="N181" s="304">
        <f t="shared" ca="1" si="75"/>
        <v>51.300871048933644</v>
      </c>
      <c r="P181" s="310">
        <f t="shared" ca="1" si="76"/>
        <v>23</v>
      </c>
      <c r="Q181" s="304">
        <f t="shared" ca="1" si="77"/>
        <v>0</v>
      </c>
      <c r="R181" s="306">
        <f t="shared" ca="1" si="78"/>
        <v>0</v>
      </c>
      <c r="S181" s="307">
        <f t="shared" ca="1" si="79"/>
        <v>3.0549999999999997</v>
      </c>
      <c r="T181" s="304">
        <f t="shared" ca="1" si="59"/>
        <v>29.969549999999998</v>
      </c>
      <c r="U181" s="311">
        <f t="shared" ca="1" si="60"/>
        <v>0</v>
      </c>
      <c r="V181" s="306">
        <f t="shared" ca="1" si="61"/>
        <v>1.0824487242975198</v>
      </c>
      <c r="W181" s="304">
        <f t="shared" ca="1" si="62"/>
        <v>2.4367645130079749</v>
      </c>
      <c r="Y181" s="314" t="str">
        <f t="shared" ca="1" si="80"/>
        <v/>
      </c>
      <c r="Z181" s="315" t="str">
        <f t="shared" ca="1" si="81"/>
        <v/>
      </c>
      <c r="AA181" s="316" t="str">
        <f t="shared" ca="1" si="82"/>
        <v/>
      </c>
      <c r="AC181" s="310" t="e">
        <f t="shared" ca="1" si="83"/>
        <v>#N/A</v>
      </c>
      <c r="AD181" s="323" t="e">
        <f t="shared" ca="1" si="84"/>
        <v>#N/A</v>
      </c>
      <c r="AE181" s="324">
        <f t="shared" ca="1" si="63"/>
        <v>1235.5748078075158</v>
      </c>
      <c r="AG181" s="306">
        <f t="shared" ca="1" si="85"/>
        <v>-8.6052745485720958</v>
      </c>
      <c r="AH181" s="304">
        <f t="shared" ca="1" si="86"/>
        <v>-0.83952673710941517</v>
      </c>
    </row>
    <row r="182" spans="1:34" x14ac:dyDescent="0.2">
      <c r="A182" s="347">
        <f t="shared" ca="1" si="64"/>
        <v>0.1</v>
      </c>
      <c r="B182" s="304">
        <f t="shared" ca="1" si="65"/>
        <v>11.999999999999952</v>
      </c>
      <c r="D182" s="306">
        <f t="shared" ca="1" si="66"/>
        <v>-0.49870383158712794</v>
      </c>
      <c r="E182" s="307">
        <f t="shared" ca="1" si="67"/>
        <v>-10.432503529812093</v>
      </c>
      <c r="F182" s="304">
        <f t="shared" ca="1" si="68"/>
        <v>10.444416470592385</v>
      </c>
      <c r="G182" s="306">
        <f t="shared" ca="1" si="69"/>
        <v>20.680498859823633</v>
      </c>
      <c r="H182" s="307">
        <f t="shared" ca="1" si="70"/>
        <v>24.833286402301329</v>
      </c>
      <c r="I182" s="304">
        <f t="shared" ca="1" si="71"/>
        <v>32.316793569750864</v>
      </c>
      <c r="J182" s="306">
        <f t="shared" ca="1" si="72"/>
        <v>330.01692187538634</v>
      </c>
      <c r="K182" s="307">
        <f t="shared" ca="1" si="73"/>
        <v>1238.110298965395</v>
      </c>
      <c r="L182" s="304">
        <f t="shared" ca="1" si="58"/>
        <v>1281.3384725076683</v>
      </c>
      <c r="M182" s="306">
        <f t="shared" ca="1" si="74"/>
        <v>0.87638862951280971</v>
      </c>
      <c r="N182" s="304">
        <f t="shared" ca="1" si="75"/>
        <v>50.213369684338339</v>
      </c>
      <c r="P182" s="310">
        <f t="shared" ca="1" si="76"/>
        <v>23</v>
      </c>
      <c r="Q182" s="304">
        <f t="shared" ca="1" si="77"/>
        <v>0</v>
      </c>
      <c r="R182" s="306">
        <f t="shared" ca="1" si="78"/>
        <v>0</v>
      </c>
      <c r="S182" s="307">
        <f t="shared" ca="1" si="79"/>
        <v>3.0549999999999997</v>
      </c>
      <c r="T182" s="304">
        <f t="shared" ca="1" si="59"/>
        <v>29.969549999999998</v>
      </c>
      <c r="U182" s="311">
        <f t="shared" ca="1" si="60"/>
        <v>0</v>
      </c>
      <c r="V182" s="306">
        <f t="shared" ca="1" si="61"/>
        <v>1.0821732517740532</v>
      </c>
      <c r="W182" s="304">
        <f t="shared" ca="1" si="62"/>
        <v>2.314334837758123</v>
      </c>
      <c r="Y182" s="314" t="str">
        <f t="shared" ca="1" si="80"/>
        <v/>
      </c>
      <c r="Z182" s="315" t="str">
        <f t="shared" ca="1" si="81"/>
        <v/>
      </c>
      <c r="AA182" s="316" t="str">
        <f t="shared" ca="1" si="82"/>
        <v/>
      </c>
      <c r="AC182" s="310">
        <f t="shared" ca="1" si="83"/>
        <v>11.999999999999952</v>
      </c>
      <c r="AD182" s="323">
        <f t="shared" ca="1" si="84"/>
        <v>330.01692187538634</v>
      </c>
      <c r="AE182" s="324">
        <f t="shared" ca="1" si="63"/>
        <v>1238.110298965395</v>
      </c>
      <c r="AG182" s="306">
        <f t="shared" ca="1" si="85"/>
        <v>-8.4537471344946198</v>
      </c>
      <c r="AH182" s="304">
        <f t="shared" ca="1" si="86"/>
        <v>-0.79763159181930443</v>
      </c>
    </row>
    <row r="183" spans="1:34" x14ac:dyDescent="0.2">
      <c r="A183" s="347">
        <f t="shared" ca="1" si="64"/>
        <v>0.1</v>
      </c>
      <c r="B183" s="304">
        <f t="shared" ca="1" si="65"/>
        <v>12.099999999999952</v>
      </c>
      <c r="D183" s="306">
        <f t="shared" ca="1" si="66"/>
        <v>-0.48478338281608485</v>
      </c>
      <c r="E183" s="307">
        <f t="shared" ca="1" si="67"/>
        <v>-10.392131246937</v>
      </c>
      <c r="F183" s="304">
        <f t="shared" ca="1" si="68"/>
        <v>10.403432451927534</v>
      </c>
      <c r="G183" s="306">
        <f t="shared" ca="1" si="69"/>
        <v>20.632020521542024</v>
      </c>
      <c r="H183" s="307">
        <f t="shared" ca="1" si="70"/>
        <v>23.79407327760763</v>
      </c>
      <c r="I183" s="304">
        <f t="shared" ca="1" si="71"/>
        <v>31.493462717546524</v>
      </c>
      <c r="J183" s="306">
        <f t="shared" ca="1" si="72"/>
        <v>332.08254784445461</v>
      </c>
      <c r="K183" s="307">
        <f t="shared" ca="1" si="73"/>
        <v>1240.5416669493904</v>
      </c>
      <c r="L183" s="304">
        <f t="shared" ca="1" si="58"/>
        <v>1284.2205597250174</v>
      </c>
      <c r="M183" s="306">
        <f t="shared" ca="1" si="74"/>
        <v>0.85645391114157199</v>
      </c>
      <c r="N183" s="304">
        <f t="shared" ca="1" si="75"/>
        <v>49.071194455884509</v>
      </c>
      <c r="P183" s="310">
        <f t="shared" ca="1" si="76"/>
        <v>23</v>
      </c>
      <c r="Q183" s="304">
        <f t="shared" ca="1" si="77"/>
        <v>0</v>
      </c>
      <c r="R183" s="306">
        <f t="shared" ca="1" si="78"/>
        <v>0</v>
      </c>
      <c r="S183" s="307">
        <f t="shared" ca="1" si="79"/>
        <v>3.0549999999999997</v>
      </c>
      <c r="T183" s="304">
        <f t="shared" ca="1" si="59"/>
        <v>29.969549999999998</v>
      </c>
      <c r="U183" s="311">
        <f t="shared" ca="1" si="60"/>
        <v>0</v>
      </c>
      <c r="V183" s="306">
        <f t="shared" ca="1" si="61"/>
        <v>1.0819091536514229</v>
      </c>
      <c r="W183" s="304">
        <f t="shared" ca="1" si="62"/>
        <v>2.1973765871592583</v>
      </c>
      <c r="Y183" s="314" t="str">
        <f t="shared" ca="1" si="80"/>
        <v/>
      </c>
      <c r="Z183" s="315" t="str">
        <f t="shared" ca="1" si="81"/>
        <v/>
      </c>
      <c r="AA183" s="316" t="str">
        <f t="shared" ca="1" si="82"/>
        <v/>
      </c>
      <c r="AC183" s="310" t="e">
        <f t="shared" ca="1" si="83"/>
        <v>#N/A</v>
      </c>
      <c r="AD183" s="323" t="e">
        <f t="shared" ca="1" si="84"/>
        <v>#N/A</v>
      </c>
      <c r="AE183" s="324">
        <f t="shared" ca="1" si="63"/>
        <v>1240.5416669493904</v>
      </c>
      <c r="AG183" s="306">
        <f t="shared" ca="1" si="85"/>
        <v>-8.2958828573891736</v>
      </c>
      <c r="AH183" s="304">
        <f t="shared" ca="1" si="86"/>
        <v>-0.7575564117047866</v>
      </c>
    </row>
    <row r="184" spans="1:34" x14ac:dyDescent="0.2">
      <c r="A184" s="347">
        <f t="shared" ca="1" si="64"/>
        <v>0.1</v>
      </c>
      <c r="B184" s="304">
        <f t="shared" ca="1" si="65"/>
        <v>12.199999999999951</v>
      </c>
      <c r="D184" s="306">
        <f t="shared" ca="1" si="66"/>
        <v>-0.47121013758320535</v>
      </c>
      <c r="E184" s="307">
        <f t="shared" ca="1" si="67"/>
        <v>-10.353427558687228</v>
      </c>
      <c r="F184" s="304">
        <f t="shared" ca="1" si="68"/>
        <v>10.364144981943536</v>
      </c>
      <c r="G184" s="306">
        <f t="shared" ca="1" si="69"/>
        <v>20.584899507783703</v>
      </c>
      <c r="H184" s="307">
        <f t="shared" ca="1" si="70"/>
        <v>22.758730521738908</v>
      </c>
      <c r="I184" s="304">
        <f t="shared" ca="1" si="71"/>
        <v>30.687096680961591</v>
      </c>
      <c r="J184" s="306">
        <f t="shared" ca="1" si="72"/>
        <v>334.14339384592091</v>
      </c>
      <c r="K184" s="307">
        <f t="shared" ca="1" si="73"/>
        <v>1242.8693071393577</v>
      </c>
      <c r="L184" s="304">
        <f t="shared" ca="1" si="58"/>
        <v>1287.0026893056352</v>
      </c>
      <c r="M184" s="306">
        <f t="shared" ca="1" si="74"/>
        <v>0.83550958920352347</v>
      </c>
      <c r="N184" s="304">
        <f t="shared" ca="1" si="75"/>
        <v>47.87117320407107</v>
      </c>
      <c r="P184" s="310">
        <f t="shared" ca="1" si="76"/>
        <v>23</v>
      </c>
      <c r="Q184" s="304">
        <f t="shared" ca="1" si="77"/>
        <v>0</v>
      </c>
      <c r="R184" s="306">
        <f t="shared" ca="1" si="78"/>
        <v>0</v>
      </c>
      <c r="S184" s="307">
        <f t="shared" ca="1" si="79"/>
        <v>3.0549999999999997</v>
      </c>
      <c r="T184" s="304">
        <f t="shared" ca="1" si="59"/>
        <v>29.969549999999998</v>
      </c>
      <c r="U184" s="311">
        <f t="shared" ca="1" si="60"/>
        <v>0</v>
      </c>
      <c r="V184" s="306">
        <f t="shared" ca="1" si="61"/>
        <v>1.0816563792082436</v>
      </c>
      <c r="W184" s="304">
        <f t="shared" ca="1" si="62"/>
        <v>2.0858054050973385</v>
      </c>
      <c r="Y184" s="314" t="str">
        <f t="shared" ca="1" si="80"/>
        <v/>
      </c>
      <c r="Z184" s="315" t="str">
        <f t="shared" ca="1" si="81"/>
        <v/>
      </c>
      <c r="AA184" s="316" t="str">
        <f t="shared" ca="1" si="82"/>
        <v/>
      </c>
      <c r="AC184" s="310" t="e">
        <f t="shared" ca="1" si="83"/>
        <v>#N/A</v>
      </c>
      <c r="AD184" s="323" t="e">
        <f t="shared" ca="1" si="84"/>
        <v>#N/A</v>
      </c>
      <c r="AE184" s="324">
        <f t="shared" ca="1" si="63"/>
        <v>1242.8693071393577</v>
      </c>
      <c r="AG184" s="306">
        <f t="shared" ca="1" si="85"/>
        <v>-8.1309646237062196</v>
      </c>
      <c r="AH184" s="304">
        <f t="shared" ca="1" si="86"/>
        <v>-0.71927220528944635</v>
      </c>
    </row>
    <row r="185" spans="1:34" x14ac:dyDescent="0.2">
      <c r="A185" s="347">
        <f t="shared" ca="1" si="64"/>
        <v>0.1</v>
      </c>
      <c r="B185" s="304">
        <f t="shared" ca="1" si="65"/>
        <v>12.299999999999951</v>
      </c>
      <c r="D185" s="306">
        <f t="shared" ca="1" si="66"/>
        <v>-0.45798950231500862</v>
      </c>
      <c r="E185" s="307">
        <f t="shared" ca="1" si="67"/>
        <v>-10.316354653858344</v>
      </c>
      <c r="F185" s="304">
        <f t="shared" ca="1" si="68"/>
        <v>10.326515759365085</v>
      </c>
      <c r="G185" s="306">
        <f t="shared" ca="1" si="69"/>
        <v>20.539100557552203</v>
      </c>
      <c r="H185" s="307">
        <f t="shared" ca="1" si="70"/>
        <v>21.727095056353072</v>
      </c>
      <c r="I185" s="304">
        <f t="shared" ca="1" si="71"/>
        <v>29.898516874605054</v>
      </c>
      <c r="J185" s="306">
        <f t="shared" ca="1" si="72"/>
        <v>336.19959384918769</v>
      </c>
      <c r="K185" s="307">
        <f t="shared" ca="1" si="73"/>
        <v>1245.0935984182622</v>
      </c>
      <c r="L185" s="304">
        <f t="shared" ca="1" si="58"/>
        <v>1289.6853243045357</v>
      </c>
      <c r="M185" s="306">
        <f t="shared" ca="1" si="74"/>
        <v>0.81349820363247238</v>
      </c>
      <c r="N185" s="304">
        <f t="shared" ca="1" si="75"/>
        <v>46.610013709614684</v>
      </c>
      <c r="P185" s="310">
        <f t="shared" ca="1" si="76"/>
        <v>23</v>
      </c>
      <c r="Q185" s="304">
        <f t="shared" ca="1" si="77"/>
        <v>0</v>
      </c>
      <c r="R185" s="306">
        <f t="shared" ca="1" si="78"/>
        <v>0</v>
      </c>
      <c r="S185" s="307">
        <f t="shared" ca="1" si="79"/>
        <v>3.0549999999999997</v>
      </c>
      <c r="T185" s="304">
        <f t="shared" ca="1" si="59"/>
        <v>29.969549999999998</v>
      </c>
      <c r="U185" s="311">
        <f t="shared" ca="1" si="60"/>
        <v>0</v>
      </c>
      <c r="V185" s="306">
        <f t="shared" ca="1" si="61"/>
        <v>1.0814148798877568</v>
      </c>
      <c r="W185" s="304">
        <f t="shared" ca="1" si="62"/>
        <v>1.979541001355575</v>
      </c>
      <c r="Y185" s="314" t="str">
        <f t="shared" ca="1" si="80"/>
        <v/>
      </c>
      <c r="Z185" s="315" t="str">
        <f t="shared" ca="1" si="81"/>
        <v/>
      </c>
      <c r="AA185" s="316" t="str">
        <f t="shared" ca="1" si="82"/>
        <v/>
      </c>
      <c r="AC185" s="310" t="e">
        <f t="shared" ca="1" si="83"/>
        <v>#N/A</v>
      </c>
      <c r="AD185" s="323" t="e">
        <f t="shared" ca="1" si="84"/>
        <v>#N/A</v>
      </c>
      <c r="AE185" s="324">
        <f t="shared" ca="1" si="63"/>
        <v>1245.0935984182622</v>
      </c>
      <c r="AG185" s="306">
        <f t="shared" ca="1" si="85"/>
        <v>-7.958224460058986</v>
      </c>
      <c r="AH185" s="304">
        <f t="shared" ca="1" si="86"/>
        <v>-0.68275136009732851</v>
      </c>
    </row>
    <row r="186" spans="1:34" x14ac:dyDescent="0.2">
      <c r="A186" s="347">
        <f t="shared" ca="1" si="64"/>
        <v>0.1</v>
      </c>
      <c r="B186" s="304">
        <f t="shared" ca="1" si="65"/>
        <v>12.399999999999951</v>
      </c>
      <c r="D186" s="306">
        <f t="shared" ca="1" si="66"/>
        <v>-0.44512815262209449</v>
      </c>
      <c r="E186" s="307">
        <f t="shared" ca="1" si="67"/>
        <v>-10.280874645030304</v>
      </c>
      <c r="F186" s="304">
        <f t="shared" ca="1" si="68"/>
        <v>10.290506427726662</v>
      </c>
      <c r="G186" s="306">
        <f t="shared" ca="1" si="69"/>
        <v>20.494587742289994</v>
      </c>
      <c r="H186" s="307">
        <f t="shared" ca="1" si="70"/>
        <v>20.699007591850041</v>
      </c>
      <c r="I186" s="304">
        <f t="shared" ca="1" si="71"/>
        <v>29.128629250513814</v>
      </c>
      <c r="J186" s="306">
        <f t="shared" ca="1" si="72"/>
        <v>338.2512782641798</v>
      </c>
      <c r="K186" s="307">
        <f t="shared" ca="1" si="73"/>
        <v>1247.2149035506723</v>
      </c>
      <c r="L186" s="304">
        <f t="shared" ca="1" si="58"/>
        <v>1292.2689127601361</v>
      </c>
      <c r="M186" s="306">
        <f t="shared" ca="1" si="74"/>
        <v>0.7903605409209421</v>
      </c>
      <c r="N186" s="304">
        <f t="shared" ca="1" si="75"/>
        <v>45.284323288446778</v>
      </c>
      <c r="P186" s="310">
        <f t="shared" ca="1" si="76"/>
        <v>23</v>
      </c>
      <c r="Q186" s="304">
        <f t="shared" ca="1" si="77"/>
        <v>0</v>
      </c>
      <c r="R186" s="306">
        <f t="shared" ca="1" si="78"/>
        <v>0</v>
      </c>
      <c r="S186" s="307">
        <f t="shared" ca="1" si="79"/>
        <v>3.0549999999999997</v>
      </c>
      <c r="T186" s="304">
        <f t="shared" ca="1" si="59"/>
        <v>29.969549999999998</v>
      </c>
      <c r="U186" s="311">
        <f t="shared" ca="1" si="60"/>
        <v>0</v>
      </c>
      <c r="V186" s="306">
        <f t="shared" ca="1" si="61"/>
        <v>1.0811846092501984</v>
      </c>
      <c r="W186" s="304">
        <f t="shared" ca="1" si="62"/>
        <v>1.8785070097874472</v>
      </c>
      <c r="Y186" s="314" t="str">
        <f t="shared" ca="1" si="80"/>
        <v/>
      </c>
      <c r="Z186" s="315" t="str">
        <f t="shared" ca="1" si="81"/>
        <v/>
      </c>
      <c r="AA186" s="316" t="str">
        <f t="shared" ca="1" si="82"/>
        <v/>
      </c>
      <c r="AC186" s="310" t="e">
        <f t="shared" ca="1" si="83"/>
        <v>#N/A</v>
      </c>
      <c r="AD186" s="323" t="e">
        <f t="shared" ca="1" si="84"/>
        <v>#N/A</v>
      </c>
      <c r="AE186" s="324">
        <f t="shared" ca="1" si="63"/>
        <v>1247.2149035506723</v>
      </c>
      <c r="AG186" s="306">
        <f t="shared" ca="1" si="85"/>
        <v>-7.7768430299704496</v>
      </c>
      <c r="AH186" s="304">
        <f t="shared" ca="1" si="86"/>
        <v>-0.64796759455174313</v>
      </c>
    </row>
    <row r="187" spans="1:34" x14ac:dyDescent="0.2">
      <c r="A187" s="347">
        <f t="shared" ca="1" si="64"/>
        <v>0.1</v>
      </c>
      <c r="B187" s="304">
        <f t="shared" ca="1" si="65"/>
        <v>12.49999999999995</v>
      </c>
      <c r="D187" s="306">
        <f t="shared" ca="1" si="66"/>
        <v>-0.43263409696593641</v>
      </c>
      <c r="E187" s="307">
        <f t="shared" ca="1" si="67"/>
        <v>-10.246949333658101</v>
      </c>
      <c r="F187" s="304">
        <f t="shared" ca="1" si="68"/>
        <v>10.25607833961957</v>
      </c>
      <c r="G187" s="306">
        <f t="shared" ca="1" si="69"/>
        <v>20.451324332593401</v>
      </c>
      <c r="H187" s="307">
        <f t="shared" ca="1" si="70"/>
        <v>19.674312658484229</v>
      </c>
      <c r="I187" s="304">
        <f t="shared" ca="1" si="71"/>
        <v>28.378429229622977</v>
      </c>
      <c r="J187" s="306">
        <f t="shared" ca="1" si="72"/>
        <v>340.29857386792395</v>
      </c>
      <c r="K187" s="307">
        <f t="shared" ca="1" si="73"/>
        <v>1249.2335695631889</v>
      </c>
      <c r="L187" s="304">
        <f t="shared" ca="1" si="58"/>
        <v>1294.7538880807153</v>
      </c>
      <c r="M187" s="306">
        <f t="shared" ca="1" si="74"/>
        <v>0.7660361137892554</v>
      </c>
      <c r="N187" s="304">
        <f t="shared" ca="1" si="75"/>
        <v>43.890636274727619</v>
      </c>
      <c r="P187" s="310">
        <f t="shared" ca="1" si="76"/>
        <v>23</v>
      </c>
      <c r="Q187" s="304">
        <f t="shared" ca="1" si="77"/>
        <v>0</v>
      </c>
      <c r="R187" s="306">
        <f t="shared" ca="1" si="78"/>
        <v>0</v>
      </c>
      <c r="S187" s="307">
        <f t="shared" ca="1" si="79"/>
        <v>3.0549999999999997</v>
      </c>
      <c r="T187" s="304">
        <f t="shared" ca="1" si="59"/>
        <v>29.969549999999998</v>
      </c>
      <c r="U187" s="311">
        <f t="shared" ca="1" si="60"/>
        <v>0</v>
      </c>
      <c r="V187" s="306">
        <f t="shared" ca="1" si="61"/>
        <v>1.0809655229253181</v>
      </c>
      <c r="W187" s="304">
        <f t="shared" ca="1" si="62"/>
        <v>1.7826308509549595</v>
      </c>
      <c r="Y187" s="314" t="str">
        <f t="shared" ca="1" si="80"/>
        <v/>
      </c>
      <c r="Z187" s="315" t="str">
        <f t="shared" ca="1" si="81"/>
        <v/>
      </c>
      <c r="AA187" s="316" t="str">
        <f t="shared" ca="1" si="82"/>
        <v/>
      </c>
      <c r="AC187" s="310" t="e">
        <f t="shared" ca="1" si="83"/>
        <v>#N/A</v>
      </c>
      <c r="AD187" s="323" t="e">
        <f t="shared" ca="1" si="84"/>
        <v>#N/A</v>
      </c>
      <c r="AE187" s="324">
        <f t="shared" ca="1" si="63"/>
        <v>1249.2335695631889</v>
      </c>
      <c r="AG187" s="306">
        <f t="shared" ca="1" si="85"/>
        <v>-7.5859504960182358</v>
      </c>
      <c r="AH187" s="304">
        <f t="shared" ca="1" si="86"/>
        <v>-0.61489591155071932</v>
      </c>
    </row>
    <row r="188" spans="1:34" x14ac:dyDescent="0.2">
      <c r="A188" s="347">
        <f t="shared" ca="1" si="64"/>
        <v>0.1</v>
      </c>
      <c r="B188" s="304">
        <f t="shared" ca="1" si="65"/>
        <v>12.59999999999995</v>
      </c>
      <c r="D188" s="306">
        <f t="shared" ca="1" si="66"/>
        <v>-0.42051673781136245</v>
      </c>
      <c r="E188" s="307">
        <f t="shared" ca="1" si="67"/>
        <v>-10.214539952683712</v>
      </c>
      <c r="F188" s="304">
        <f t="shared" ca="1" si="68"/>
        <v>10.22319229848247</v>
      </c>
      <c r="G188" s="306">
        <f t="shared" ca="1" si="69"/>
        <v>20.409272658812267</v>
      </c>
      <c r="H188" s="307">
        <f t="shared" ca="1" si="70"/>
        <v>18.652858663215859</v>
      </c>
      <c r="I188" s="304">
        <f t="shared" ca="1" si="71"/>
        <v>27.649006252877314</v>
      </c>
      <c r="J188" s="306">
        <f t="shared" ca="1" si="72"/>
        <v>342.34160371749425</v>
      </c>
      <c r="K188" s="307">
        <f t="shared" ca="1" si="73"/>
        <v>1251.1499281292738</v>
      </c>
      <c r="L188" s="304">
        <f t="shared" ca="1" si="58"/>
        <v>1297.1406694317131</v>
      </c>
      <c r="M188" s="306">
        <f t="shared" ca="1" si="74"/>
        <v>0.74046380743648743</v>
      </c>
      <c r="N188" s="304">
        <f t="shared" ca="1" si="75"/>
        <v>42.425451048298427</v>
      </c>
      <c r="P188" s="310">
        <f t="shared" ca="1" si="76"/>
        <v>23</v>
      </c>
      <c r="Q188" s="304">
        <f t="shared" ca="1" si="77"/>
        <v>0</v>
      </c>
      <c r="R188" s="306">
        <f t="shared" ca="1" si="78"/>
        <v>0</v>
      </c>
      <c r="S188" s="307">
        <f t="shared" ca="1" si="79"/>
        <v>3.0549999999999997</v>
      </c>
      <c r="T188" s="304">
        <f t="shared" ca="1" si="59"/>
        <v>29.969549999999998</v>
      </c>
      <c r="U188" s="311">
        <f t="shared" ca="1" si="60"/>
        <v>0</v>
      </c>
      <c r="V188" s="306">
        <f t="shared" ca="1" si="61"/>
        <v>1.0807575785647585</v>
      </c>
      <c r="W188" s="304">
        <f t="shared" ca="1" si="62"/>
        <v>1.691843598555401</v>
      </c>
      <c r="Y188" s="314" t="str">
        <f t="shared" ca="1" si="80"/>
        <v/>
      </c>
      <c r="Z188" s="315" t="str">
        <f t="shared" ca="1" si="81"/>
        <v/>
      </c>
      <c r="AA188" s="316" t="str">
        <f t="shared" ca="1" si="82"/>
        <v/>
      </c>
      <c r="AC188" s="310" t="e">
        <f t="shared" ca="1" si="83"/>
        <v>#N/A</v>
      </c>
      <c r="AD188" s="323" t="e">
        <f t="shared" ca="1" si="84"/>
        <v>#N/A</v>
      </c>
      <c r="AE188" s="324">
        <f t="shared" ca="1" si="63"/>
        <v>1251.1499281292738</v>
      </c>
      <c r="AG188" s="306">
        <f t="shared" ca="1" si="85"/>
        <v>-7.384629191004966</v>
      </c>
      <c r="AH188" s="304">
        <f t="shared" ca="1" si="86"/>
        <v>-0.58351255350407849</v>
      </c>
    </row>
    <row r="189" spans="1:34" x14ac:dyDescent="0.2">
      <c r="A189" s="347">
        <f t="shared" ca="1" si="64"/>
        <v>0.1</v>
      </c>
      <c r="B189" s="304">
        <f t="shared" ca="1" si="65"/>
        <v>12.69999999999995</v>
      </c>
      <c r="D189" s="306">
        <f t="shared" ca="1" si="66"/>
        <v>-0.40878692724022586</v>
      </c>
      <c r="E189" s="307">
        <f t="shared" ca="1" si="67"/>
        <v>-10.183606884706395</v>
      </c>
      <c r="F189" s="304">
        <f t="shared" ca="1" si="68"/>
        <v>10.191808275969578</v>
      </c>
      <c r="G189" s="306">
        <f t="shared" ca="1" si="69"/>
        <v>20.368393966088245</v>
      </c>
      <c r="H189" s="307">
        <f t="shared" ca="1" si="70"/>
        <v>17.634497974745219</v>
      </c>
      <c r="I189" s="304">
        <f t="shared" ca="1" si="71"/>
        <v>26.941547683440039</v>
      </c>
      <c r="J189" s="306">
        <f t="shared" ca="1" si="72"/>
        <v>344.38048704873927</v>
      </c>
      <c r="K189" s="307">
        <f t="shared" ca="1" si="73"/>
        <v>1252.964295961172</v>
      </c>
      <c r="L189" s="304">
        <f t="shared" ca="1" si="58"/>
        <v>1299.4296621261969</v>
      </c>
      <c r="M189" s="306">
        <f t="shared" ca="1" si="74"/>
        <v>0.71358272380417143</v>
      </c>
      <c r="N189" s="304">
        <f t="shared" ca="1" si="75"/>
        <v>40.88527840742853</v>
      </c>
      <c r="P189" s="310">
        <f t="shared" ca="1" si="76"/>
        <v>23</v>
      </c>
      <c r="Q189" s="304">
        <f t="shared" ca="1" si="77"/>
        <v>0</v>
      </c>
      <c r="R189" s="306">
        <f t="shared" ca="1" si="78"/>
        <v>0</v>
      </c>
      <c r="S189" s="307">
        <f t="shared" ca="1" si="79"/>
        <v>3.0549999999999997</v>
      </c>
      <c r="T189" s="304">
        <f t="shared" ca="1" si="59"/>
        <v>29.969549999999998</v>
      </c>
      <c r="U189" s="311">
        <f t="shared" ca="1" si="60"/>
        <v>0</v>
      </c>
      <c r="V189" s="306">
        <f t="shared" ca="1" si="61"/>
        <v>1.0805607357940068</v>
      </c>
      <c r="W189" s="304">
        <f t="shared" ca="1" si="62"/>
        <v>1.6060798489353214</v>
      </c>
      <c r="Y189" s="314" t="str">
        <f t="shared" ca="1" si="80"/>
        <v/>
      </c>
      <c r="Z189" s="315" t="str">
        <f t="shared" ca="1" si="81"/>
        <v/>
      </c>
      <c r="AA189" s="316" t="str">
        <f t="shared" ca="1" si="82"/>
        <v/>
      </c>
      <c r="AC189" s="310" t="e">
        <f t="shared" ca="1" si="83"/>
        <v>#N/A</v>
      </c>
      <c r="AD189" s="323" t="e">
        <f t="shared" ca="1" si="84"/>
        <v>#N/A</v>
      </c>
      <c r="AE189" s="324">
        <f t="shared" ca="1" si="63"/>
        <v>1252.964295961172</v>
      </c>
      <c r="AG189" s="306">
        <f t="shared" ca="1" si="85"/>
        <v>-7.1719186558087706</v>
      </c>
      <c r="AH189" s="304">
        <f t="shared" ca="1" si="86"/>
        <v>-0.5537949586106059</v>
      </c>
    </row>
    <row r="190" spans="1:34" x14ac:dyDescent="0.2">
      <c r="A190" s="347">
        <f t="shared" ca="1" si="64"/>
        <v>0.1</v>
      </c>
      <c r="B190" s="304">
        <f t="shared" ca="1" si="65"/>
        <v>12.799999999999949</v>
      </c>
      <c r="D190" s="306">
        <f t="shared" ca="1" si="66"/>
        <v>-0.39745701314344617</v>
      </c>
      <c r="E190" s="307">
        <f t="shared" ca="1" si="67"/>
        <v>-10.154109354178622</v>
      </c>
      <c r="F190" s="304">
        <f t="shared" ca="1" si="68"/>
        <v>10.161885103361222</v>
      </c>
      <c r="G190" s="306">
        <f t="shared" ca="1" si="69"/>
        <v>20.3286482647739</v>
      </c>
      <c r="H190" s="307">
        <f t="shared" ca="1" si="70"/>
        <v>16.619087039327358</v>
      </c>
      <c r="I190" s="304">
        <f t="shared" ca="1" si="71"/>
        <v>26.25734172176676</v>
      </c>
      <c r="J190" s="306">
        <f t="shared" ca="1" si="72"/>
        <v>346.41533916028237</v>
      </c>
      <c r="K190" s="307">
        <f t="shared" ca="1" si="73"/>
        <v>1254.6769752118755</v>
      </c>
      <c r="L190" s="304">
        <f t="shared" ca="1" si="58"/>
        <v>1301.6212580210706</v>
      </c>
      <c r="M190" s="306">
        <f t="shared" ca="1" si="74"/>
        <v>0.68533325654427291</v>
      </c>
      <c r="N190" s="304">
        <f t="shared" ca="1" si="75"/>
        <v>39.26670315994334</v>
      </c>
      <c r="P190" s="310">
        <f t="shared" ca="1" si="76"/>
        <v>23</v>
      </c>
      <c r="Q190" s="304">
        <f t="shared" ca="1" si="77"/>
        <v>0</v>
      </c>
      <c r="R190" s="306">
        <f t="shared" ca="1" si="78"/>
        <v>0</v>
      </c>
      <c r="S190" s="307">
        <f t="shared" ca="1" si="79"/>
        <v>3.0549999999999997</v>
      </c>
      <c r="T190" s="304">
        <f t="shared" ca="1" si="59"/>
        <v>29.969549999999998</v>
      </c>
      <c r="U190" s="311">
        <f t="shared" ca="1" si="60"/>
        <v>0</v>
      </c>
      <c r="V190" s="306">
        <f t="shared" ca="1" si="61"/>
        <v>1.080374956163574</v>
      </c>
      <c r="W190" s="304">
        <f t="shared" ca="1" si="62"/>
        <v>1.5252775929617135</v>
      </c>
      <c r="Y190" s="314" t="str">
        <f t="shared" ca="1" si="80"/>
        <v/>
      </c>
      <c r="Z190" s="315" t="str">
        <f t="shared" ca="1" si="81"/>
        <v/>
      </c>
      <c r="AA190" s="316" t="str">
        <f t="shared" ca="1" si="82"/>
        <v/>
      </c>
      <c r="AC190" s="310" t="e">
        <f t="shared" ca="1" si="83"/>
        <v>#N/A</v>
      </c>
      <c r="AD190" s="323" t="e">
        <f t="shared" ca="1" si="84"/>
        <v>#N/A</v>
      </c>
      <c r="AE190" s="324">
        <f t="shared" ca="1" si="63"/>
        <v>1254.6769752118755</v>
      </c>
      <c r="AG190" s="306">
        <f t="shared" ca="1" si="85"/>
        <v>-6.9468236965812462</v>
      </c>
      <c r="AH190" s="304">
        <f t="shared" ca="1" si="86"/>
        <v>-0.52572171814576807</v>
      </c>
    </row>
    <row r="191" spans="1:34" x14ac:dyDescent="0.2">
      <c r="A191" s="347">
        <f t="shared" ca="1" si="64"/>
        <v>0.1</v>
      </c>
      <c r="B191" s="304">
        <f t="shared" ca="1" si="65"/>
        <v>12.899999999999949</v>
      </c>
      <c r="D191" s="306">
        <f t="shared" ca="1" si="66"/>
        <v>-0.38654087112429364</v>
      </c>
      <c r="E191" s="307">
        <f t="shared" ca="1" si="67"/>
        <v>-10.12600509280313</v>
      </c>
      <c r="F191" s="304">
        <f t="shared" ca="1" si="68"/>
        <v>10.133380136189723</v>
      </c>
      <c r="G191" s="306">
        <f t="shared" ca="1" si="69"/>
        <v>20.28999417766147</v>
      </c>
      <c r="H191" s="307">
        <f t="shared" ca="1" si="70"/>
        <v>15.606486530047045</v>
      </c>
      <c r="I191" s="304">
        <f t="shared" ca="1" si="71"/>
        <v>25.597778918142023</v>
      </c>
      <c r="J191" s="306">
        <f t="shared" ca="1" si="72"/>
        <v>348.44627128240415</v>
      </c>
      <c r="K191" s="307">
        <f t="shared" ca="1" si="73"/>
        <v>1256.2882538903443</v>
      </c>
      <c r="L191" s="304">
        <f t="shared" ca="1" si="58"/>
        <v>1303.7158359218704</v>
      </c>
      <c r="M191" s="306">
        <f t="shared" ca="1" si="74"/>
        <v>0.65565842854762801</v>
      </c>
      <c r="N191" s="304">
        <f t="shared" ca="1" si="75"/>
        <v>37.566460757958936</v>
      </c>
      <c r="P191" s="310">
        <f t="shared" ca="1" si="76"/>
        <v>23</v>
      </c>
      <c r="Q191" s="304">
        <f t="shared" ca="1" si="77"/>
        <v>0</v>
      </c>
      <c r="R191" s="306">
        <f t="shared" ca="1" si="78"/>
        <v>0</v>
      </c>
      <c r="S191" s="307">
        <f t="shared" ca="1" si="79"/>
        <v>3.0549999999999997</v>
      </c>
      <c r="T191" s="304">
        <f t="shared" ca="1" si="59"/>
        <v>29.969549999999998</v>
      </c>
      <c r="U191" s="311">
        <f t="shared" ca="1" si="60"/>
        <v>0</v>
      </c>
      <c r="V191" s="306">
        <f t="shared" ca="1" si="61"/>
        <v>1.0802002030990516</v>
      </c>
      <c r="W191" s="304">
        <f t="shared" ca="1" si="62"/>
        <v>1.4493780894887121</v>
      </c>
      <c r="Y191" s="314" t="str">
        <f t="shared" ca="1" si="80"/>
        <v/>
      </c>
      <c r="Z191" s="315" t="str">
        <f t="shared" ca="1" si="81"/>
        <v/>
      </c>
      <c r="AA191" s="316" t="str">
        <f t="shared" ca="1" si="82"/>
        <v/>
      </c>
      <c r="AC191" s="310" t="e">
        <f t="shared" ca="1" si="83"/>
        <v>#N/A</v>
      </c>
      <c r="AD191" s="323" t="e">
        <f t="shared" ca="1" si="84"/>
        <v>#N/A</v>
      </c>
      <c r="AE191" s="324">
        <f t="shared" ca="1" si="63"/>
        <v>1256.2882538903443</v>
      </c>
      <c r="AG191" s="306">
        <f t="shared" ca="1" si="85"/>
        <v>-6.7083261997155583</v>
      </c>
      <c r="AH191" s="304">
        <f t="shared" ca="1" si="86"/>
        <v>-0.49927253452101922</v>
      </c>
    </row>
    <row r="192" spans="1:34" x14ac:dyDescent="0.2">
      <c r="A192" s="347">
        <f t="shared" ca="1" si="64"/>
        <v>0.1</v>
      </c>
      <c r="B192" s="304">
        <f t="shared" ca="1" si="65"/>
        <v>12.999999999999948</v>
      </c>
      <c r="D192" s="306">
        <f t="shared" ca="1" si="66"/>
        <v>-0.37605391616084916</v>
      </c>
      <c r="E192" s="307">
        <f t="shared" ca="1" si="67"/>
        <v>-10.099249978375902</v>
      </c>
      <c r="F192" s="304">
        <f t="shared" ca="1" si="68"/>
        <v>10.106248892323281</v>
      </c>
      <c r="G192" s="306">
        <f t="shared" ca="1" si="69"/>
        <v>20.252388786045383</v>
      </c>
      <c r="H192" s="307">
        <f t="shared" ca="1" si="70"/>
        <v>14.596561532209455</v>
      </c>
      <c r="I192" s="304">
        <f t="shared" ca="1" si="71"/>
        <v>24.964351786191315</v>
      </c>
      <c r="J192" s="306">
        <f t="shared" ca="1" si="72"/>
        <v>350.47339043058952</v>
      </c>
      <c r="K192" s="307">
        <f t="shared" ca="1" si="73"/>
        <v>1257.7984062934572</v>
      </c>
      <c r="L192" s="304">
        <f t="shared" ca="1" si="58"/>
        <v>1305.713761999265</v>
      </c>
      <c r="M192" s="306">
        <f t="shared" ca="1" si="74"/>
        <v>0.62450551988517522</v>
      </c>
      <c r="N192" s="304">
        <f t="shared" ca="1" si="75"/>
        <v>35.781530572043849</v>
      </c>
      <c r="P192" s="310">
        <f t="shared" ca="1" si="76"/>
        <v>23</v>
      </c>
      <c r="Q192" s="304">
        <f t="shared" ca="1" si="77"/>
        <v>0</v>
      </c>
      <c r="R192" s="306">
        <f t="shared" ca="1" si="78"/>
        <v>0</v>
      </c>
      <c r="S192" s="307">
        <f t="shared" ca="1" si="79"/>
        <v>3.0549999999999997</v>
      </c>
      <c r="T192" s="304">
        <f t="shared" ca="1" si="59"/>
        <v>29.969549999999998</v>
      </c>
      <c r="U192" s="311">
        <f t="shared" ca="1" si="60"/>
        <v>0</v>
      </c>
      <c r="V192" s="306">
        <f t="shared" ca="1" si="61"/>
        <v>1.0800364418496582</v>
      </c>
      <c r="W192" s="304">
        <f t="shared" ca="1" si="62"/>
        <v>1.3783257396249913</v>
      </c>
      <c r="Y192" s="314" t="str">
        <f t="shared" ca="1" si="80"/>
        <v/>
      </c>
      <c r="Z192" s="315" t="str">
        <f t="shared" ca="1" si="81"/>
        <v/>
      </c>
      <c r="AA192" s="316" t="str">
        <f t="shared" ca="1" si="82"/>
        <v/>
      </c>
      <c r="AC192" s="310">
        <f t="shared" ca="1" si="83"/>
        <v>12.999999999999948</v>
      </c>
      <c r="AD192" s="323">
        <f t="shared" ca="1" si="84"/>
        <v>350.47339043058952</v>
      </c>
      <c r="AE192" s="324">
        <f t="shared" ca="1" si="63"/>
        <v>1257.7984062934572</v>
      </c>
      <c r="AG192" s="306">
        <f t="shared" ca="1" si="85"/>
        <v>-6.4554015037366295</v>
      </c>
      <c r="AH192" s="304">
        <f t="shared" ca="1" si="86"/>
        <v>-0.47442817986537222</v>
      </c>
    </row>
    <row r="193" spans="1:34" x14ac:dyDescent="0.2">
      <c r="A193" s="347">
        <f t="shared" ca="1" si="64"/>
        <v>0.1</v>
      </c>
      <c r="B193" s="304">
        <f t="shared" ca="1" si="65"/>
        <v>13.099999999999948</v>
      </c>
      <c r="D193" s="306">
        <f t="shared" ca="1" si="66"/>
        <v>-0.36601308694261347</v>
      </c>
      <c r="E193" s="307">
        <f t="shared" ca="1" si="67"/>
        <v>-10.073797648839973</v>
      </c>
      <c r="F193" s="304">
        <f t="shared" ca="1" si="68"/>
        <v>10.080444665270825</v>
      </c>
      <c r="G193" s="306">
        <f t="shared" ca="1" si="69"/>
        <v>20.215787477351121</v>
      </c>
      <c r="H193" s="307">
        <f t="shared" ca="1" si="70"/>
        <v>13.589181767325456</v>
      </c>
      <c r="I193" s="304">
        <f t="shared" ca="1" si="71"/>
        <v>24.358651942068487</v>
      </c>
      <c r="J193" s="306">
        <f t="shared" ca="1" si="72"/>
        <v>352.49679924375937</v>
      </c>
      <c r="K193" s="307">
        <f t="shared" ca="1" si="73"/>
        <v>1259.2076934584341</v>
      </c>
      <c r="L193" s="304">
        <f t="shared" ca="1" si="58"/>
        <v>1307.6153902206891</v>
      </c>
      <c r="M193" s="306">
        <f t="shared" ca="1" si="74"/>
        <v>0.59182800555529003</v>
      </c>
      <c r="N193" s="304">
        <f t="shared" ca="1" si="75"/>
        <v>33.909246915963159</v>
      </c>
      <c r="P193" s="310">
        <f t="shared" ca="1" si="76"/>
        <v>23</v>
      </c>
      <c r="Q193" s="304">
        <f t="shared" ca="1" si="77"/>
        <v>0</v>
      </c>
      <c r="R193" s="306">
        <f t="shared" ca="1" si="78"/>
        <v>0</v>
      </c>
      <c r="S193" s="307">
        <f t="shared" ca="1" si="79"/>
        <v>3.0549999999999997</v>
      </c>
      <c r="T193" s="304">
        <f t="shared" ca="1" si="59"/>
        <v>29.969549999999998</v>
      </c>
      <c r="U193" s="311">
        <f t="shared" ca="1" si="60"/>
        <v>0</v>
      </c>
      <c r="V193" s="306">
        <f t="shared" ca="1" si="61"/>
        <v>1.0798836394348577</v>
      </c>
      <c r="W193" s="304">
        <f t="shared" ca="1" si="62"/>
        <v>1.3120679609749895</v>
      </c>
      <c r="Y193" s="314" t="str">
        <f t="shared" ca="1" si="80"/>
        <v/>
      </c>
      <c r="Z193" s="315" t="str">
        <f t="shared" ca="1" si="81"/>
        <v/>
      </c>
      <c r="AA193" s="316" t="str">
        <f t="shared" ca="1" si="82"/>
        <v/>
      </c>
      <c r="AC193" s="310" t="e">
        <f t="shared" ca="1" si="83"/>
        <v>#N/A</v>
      </c>
      <c r="AD193" s="323" t="e">
        <f t="shared" ca="1" si="84"/>
        <v>#N/A</v>
      </c>
      <c r="AE193" s="324">
        <f t="shared" ca="1" si="63"/>
        <v>1259.2076934584341</v>
      </c>
      <c r="AG193" s="306">
        <f t="shared" ca="1" si="85"/>
        <v>-6.1870401404652897</v>
      </c>
      <c r="AH193" s="304">
        <f t="shared" ca="1" si="86"/>
        <v>-0.45117045486906426</v>
      </c>
    </row>
    <row r="194" spans="1:34" x14ac:dyDescent="0.2">
      <c r="A194" s="347">
        <f t="shared" ca="1" si="64"/>
        <v>0.1</v>
      </c>
      <c r="B194" s="304">
        <f t="shared" ca="1" si="65"/>
        <v>13.199999999999948</v>
      </c>
      <c r="D194" s="306">
        <f t="shared" ca="1" si="66"/>
        <v>-0.3564367947053878</v>
      </c>
      <c r="E194" s="307">
        <f t="shared" ca="1" si="67"/>
        <v>-10.049599095372418</v>
      </c>
      <c r="F194" s="304">
        <f t="shared" ca="1" si="68"/>
        <v>10.055918116528693</v>
      </c>
      <c r="G194" s="306">
        <f t="shared" ca="1" si="69"/>
        <v>20.180143797880582</v>
      </c>
      <c r="H194" s="307">
        <f t="shared" ca="1" si="70"/>
        <v>12.584221857788215</v>
      </c>
      <c r="I194" s="304">
        <f t="shared" ca="1" si="71"/>
        <v>23.782364126999081</v>
      </c>
      <c r="J194" s="306">
        <f t="shared" ca="1" si="72"/>
        <v>354.51659580752096</v>
      </c>
      <c r="K194" s="307">
        <f t="shared" ca="1" si="73"/>
        <v>1260.5163636396896</v>
      </c>
      <c r="L194" s="304">
        <f t="shared" ca="1" si="58"/>
        <v>1309.4210628008011</v>
      </c>
      <c r="M194" s="306">
        <f t="shared" ca="1" si="74"/>
        <v>0.55758780810509057</v>
      </c>
      <c r="N194" s="304">
        <f t="shared" ca="1" si="75"/>
        <v>31.947428112372126</v>
      </c>
      <c r="P194" s="310">
        <f t="shared" ca="1" si="76"/>
        <v>23</v>
      </c>
      <c r="Q194" s="304">
        <f t="shared" ca="1" si="77"/>
        <v>0</v>
      </c>
      <c r="R194" s="306">
        <f t="shared" ca="1" si="78"/>
        <v>0</v>
      </c>
      <c r="S194" s="307">
        <f t="shared" ca="1" si="79"/>
        <v>3.0549999999999997</v>
      </c>
      <c r="T194" s="304">
        <f t="shared" ca="1" si="59"/>
        <v>29.969549999999998</v>
      </c>
      <c r="U194" s="311">
        <f t="shared" ca="1" si="60"/>
        <v>0</v>
      </c>
      <c r="V194" s="306">
        <f t="shared" ca="1" si="61"/>
        <v>1.079741764588612</v>
      </c>
      <c r="W194" s="304">
        <f t="shared" ca="1" si="62"/>
        <v>1.2505550609992218</v>
      </c>
      <c r="Y194" s="314" t="str">
        <f t="shared" ca="1" si="80"/>
        <v/>
      </c>
      <c r="Z194" s="315" t="str">
        <f t="shared" ca="1" si="81"/>
        <v/>
      </c>
      <c r="AA194" s="316" t="str">
        <f t="shared" ca="1" si="82"/>
        <v/>
      </c>
      <c r="AC194" s="310" t="e">
        <f t="shared" ca="1" si="83"/>
        <v>#N/A</v>
      </c>
      <c r="AD194" s="323" t="e">
        <f t="shared" ca="1" si="84"/>
        <v>#N/A</v>
      </c>
      <c r="AE194" s="324">
        <f t="shared" ca="1" si="63"/>
        <v>1260.5163636396896</v>
      </c>
      <c r="AG194" s="306">
        <f t="shared" ca="1" si="85"/>
        <v>-5.9022756936042828</v>
      </c>
      <c r="AH194" s="304">
        <f t="shared" ca="1" si="86"/>
        <v>-0.42948214761865455</v>
      </c>
    </row>
    <row r="195" spans="1:34" x14ac:dyDescent="0.2">
      <c r="A195" s="347">
        <f t="shared" ca="1" si="64"/>
        <v>0.1</v>
      </c>
      <c r="B195" s="304">
        <f t="shared" ca="1" si="65"/>
        <v>13.299999999999947</v>
      </c>
      <c r="D195" s="306">
        <f t="shared" ca="1" si="66"/>
        <v>-0.34734482747714768</v>
      </c>
      <c r="E195" s="307">
        <f t="shared" ca="1" si="67"/>
        <v>-10.026602240990309</v>
      </c>
      <c r="F195" s="304">
        <f t="shared" ca="1" si="68"/>
        <v>10.03261685345389</v>
      </c>
      <c r="G195" s="306">
        <f t="shared" ca="1" si="69"/>
        <v>20.145409315132866</v>
      </c>
      <c r="H195" s="307">
        <f t="shared" ca="1" si="70"/>
        <v>11.581561633689184</v>
      </c>
      <c r="I195" s="304">
        <f t="shared" ca="1" si="71"/>
        <v>23.237256429044788</v>
      </c>
      <c r="J195" s="306">
        <f t="shared" ca="1" si="72"/>
        <v>356.53287346317165</v>
      </c>
      <c r="K195" s="307">
        <f t="shared" ca="1" si="73"/>
        <v>1261.7246528142634</v>
      </c>
      <c r="L195" s="304">
        <f t="shared" ca="1" si="58"/>
        <v>1311.1311106747407</v>
      </c>
      <c r="M195" s="306">
        <f t="shared" ca="1" si="74"/>
        <v>0.52175784865455266</v>
      </c>
      <c r="N195" s="304">
        <f t="shared" ca="1" si="75"/>
        <v>29.894522655731425</v>
      </c>
      <c r="P195" s="310">
        <f t="shared" ca="1" si="76"/>
        <v>23</v>
      </c>
      <c r="Q195" s="304">
        <f t="shared" ca="1" si="77"/>
        <v>0</v>
      </c>
      <c r="R195" s="306">
        <f t="shared" ca="1" si="78"/>
        <v>0</v>
      </c>
      <c r="S195" s="307">
        <f t="shared" ca="1" si="79"/>
        <v>3.0549999999999997</v>
      </c>
      <c r="T195" s="304">
        <f t="shared" ca="1" si="59"/>
        <v>29.969549999999998</v>
      </c>
      <c r="U195" s="311">
        <f t="shared" ca="1" si="60"/>
        <v>0</v>
      </c>
      <c r="V195" s="306">
        <f t="shared" ca="1" si="61"/>
        <v>1.0796107877008096</v>
      </c>
      <c r="W195" s="304">
        <f t="shared" ca="1" si="62"/>
        <v>1.1937401086195907</v>
      </c>
      <c r="Y195" s="314" t="str">
        <f t="shared" ca="1" si="80"/>
        <v/>
      </c>
      <c r="Z195" s="315" t="str">
        <f t="shared" ca="1" si="81"/>
        <v/>
      </c>
      <c r="AA195" s="316" t="str">
        <f t="shared" ca="1" si="82"/>
        <v/>
      </c>
      <c r="AC195" s="310" t="e">
        <f t="shared" ca="1" si="83"/>
        <v>#N/A</v>
      </c>
      <c r="AD195" s="323" t="e">
        <f t="shared" ca="1" si="84"/>
        <v>#N/A</v>
      </c>
      <c r="AE195" s="324">
        <f t="shared" ca="1" si="63"/>
        <v>1261.7246528142634</v>
      </c>
      <c r="AG195" s="306">
        <f t="shared" ca="1" si="85"/>
        <v>-5.6002193446847714</v>
      </c>
      <c r="AH195" s="304">
        <f t="shared" ca="1" si="86"/>
        <v>-0.40934699214377146</v>
      </c>
    </row>
    <row r="196" spans="1:34" x14ac:dyDescent="0.2">
      <c r="A196" s="347">
        <f t="shared" ca="1" si="64"/>
        <v>0.1</v>
      </c>
      <c r="B196" s="304">
        <f t="shared" ca="1" si="65"/>
        <v>13.399999999999947</v>
      </c>
      <c r="D196" s="306">
        <f t="shared" ca="1" si="66"/>
        <v>-0.33875820010792551</v>
      </c>
      <c r="E196" s="307">
        <f t="shared" ca="1" si="67"/>
        <v>-10.004751514456467</v>
      </c>
      <c r="F196" s="304">
        <f t="shared" ca="1" si="68"/>
        <v>10.010485002444154</v>
      </c>
      <c r="G196" s="306">
        <f t="shared" ca="1" si="69"/>
        <v>20.111533495122075</v>
      </c>
      <c r="H196" s="307">
        <f t="shared" ca="1" si="70"/>
        <v>10.581086482243537</v>
      </c>
      <c r="I196" s="304">
        <f t="shared" ca="1" si="71"/>
        <v>22.725166020738637</v>
      </c>
      <c r="J196" s="306">
        <f t="shared" ca="1" si="72"/>
        <v>358.5457206036844</v>
      </c>
      <c r="K196" s="307">
        <f t="shared" ca="1" si="73"/>
        <v>1262.83278522006</v>
      </c>
      <c r="L196" s="304">
        <f t="shared" ref="L196:L259" ca="1" si="87">SQRT(pos_x^2+pos_z^2)</f>
        <v>1312.7458539983547</v>
      </c>
      <c r="M196" s="306">
        <f t="shared" ca="1" si="74"/>
        <v>0.48432485013672621</v>
      </c>
      <c r="N196" s="304">
        <f t="shared" ca="1" si="75"/>
        <v>27.749769826140504</v>
      </c>
      <c r="P196" s="310">
        <f t="shared" ca="1" si="76"/>
        <v>23</v>
      </c>
      <c r="Q196" s="304">
        <f t="shared" ca="1" si="77"/>
        <v>0</v>
      </c>
      <c r="R196" s="306">
        <f t="shared" ca="1" si="78"/>
        <v>0</v>
      </c>
      <c r="S196" s="307">
        <f t="shared" ca="1" si="79"/>
        <v>3.0549999999999997</v>
      </c>
      <c r="T196" s="304">
        <f t="shared" ref="T196:T259" ca="1" si="88">m*g</f>
        <v>29.969549999999998</v>
      </c>
      <c r="U196" s="311">
        <f t="shared" ref="U196:U259" ca="1" si="89">IF(pos_xz&lt;L_rampe,Poids*COS(Beta),0)</f>
        <v>0</v>
      </c>
      <c r="V196" s="306">
        <f t="shared" ref="V196:V259" ca="1" si="90">Rho_moyen*(20000-Alt_rampe-pos_z)/(20000+Alt_rampe+pos_z)</f>
        <v>1.0794906807553994</v>
      </c>
      <c r="W196" s="304">
        <f t="shared" ref="W196:W259" ca="1" si="91">1/2*Rho*Sref*Cx*vit_xz^2</f>
        <v>1.141578803190016</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1262.83278522006</v>
      </c>
      <c r="AG196" s="306">
        <f t="shared" ca="1" si="85"/>
        <v>-5.2801013436807978</v>
      </c>
      <c r="AH196" s="304">
        <f t="shared" ca="1" si="86"/>
        <v>-0.39074962638939142</v>
      </c>
    </row>
    <row r="197" spans="1:34" x14ac:dyDescent="0.2">
      <c r="A197" s="347">
        <f t="shared" ref="A197:A260" ca="1" si="93">IF(B196+0.01&lt;=T_ini+ROUNDUP(Temps_fin_propu,0), 0.01, IF(K196&gt;0, 0.1, 0.0001))</f>
        <v>0.1</v>
      </c>
      <c r="B197" s="304">
        <f t="shared" ref="B197:B260" ca="1" si="94">B196+pas</f>
        <v>13.499999999999947</v>
      </c>
      <c r="D197" s="306">
        <f t="shared" ref="D197:D260" ca="1" si="95">IF(AND(L196&lt;L_rampe,Poussee&lt;Poids*SIN(M196)),0,(-W196+Poussee)/m*COS(M196)-U196/m*SIN(M196))</f>
        <v>-0.33069894053639598</v>
      </c>
      <c r="E197" s="307">
        <f t="shared" ref="E197:E260" ca="1" si="96">IF(AND(L196&lt;L_rampe,Poussee&lt;Poids*SIN(M196)),0,(-W196+Poussee)/m*SIN(M196)+U196/m*COS(M196)-Poids/m)</f>
        <v>-9.9839874331438043</v>
      </c>
      <c r="F197" s="304">
        <f t="shared" ref="F197:F260" ca="1" si="97">SQRT(acc_x^2+acc_z^2)</f>
        <v>9.9894627910836782</v>
      </c>
      <c r="G197" s="306">
        <f t="shared" ref="G197:G260" ca="1" si="98">G196+acc_x*pas</f>
        <v>20.078463601068435</v>
      </c>
      <c r="H197" s="307">
        <f t="shared" ref="H197:H260" ca="1" si="99">H196+acc_z*pas</f>
        <v>9.582687738929156</v>
      </c>
      <c r="I197" s="304">
        <f t="shared" ref="I197:I260" ca="1" si="100">SQRT(vit_x^2+vit_z^2)</f>
        <v>22.247979793258832</v>
      </c>
      <c r="J197" s="306">
        <f t="shared" ref="J197:J260" ca="1" si="101">J196+0.5*(vit_x+G196)*pas*(K196&gt;=0)</f>
        <v>360.55522045849392</v>
      </c>
      <c r="K197" s="307">
        <f t="shared" ref="K197:K260" ca="1" si="102">K196+0.5*(vit_z+H196)*pas</f>
        <v>1263.8409739311187</v>
      </c>
      <c r="L197" s="304">
        <f t="shared" ca="1" si="87"/>
        <v>1314.2656026796988</v>
      </c>
      <c r="M197" s="306">
        <f t="shared" ref="M197:M260" ca="1" si="103">IF(AND(L196&gt;L_rampe,G197&gt;0),ATAN2(G197,H197),$M$4)</f>
        <v>0.44529230856268187</v>
      </c>
      <c r="N197" s="304">
        <f t="shared" ref="N197:N260" ca="1" si="104">DEGREES(Beta)</f>
        <v>25.513369930278841</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3.0549999999999997</v>
      </c>
      <c r="T197" s="304">
        <f t="shared" ca="1" si="88"/>
        <v>29.969549999999998</v>
      </c>
      <c r="U197" s="311">
        <f t="shared" ca="1" si="89"/>
        <v>0</v>
      </c>
      <c r="V197" s="306">
        <f t="shared" ca="1" si="90"/>
        <v>1.0793814172647667</v>
      </c>
      <c r="W197" s="304">
        <f t="shared" ca="1" si="91"/>
        <v>1.0940293399672991</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1263.8409739311187</v>
      </c>
      <c r="AG197" s="306">
        <f t="shared" ref="AG197:AG260" ca="1" si="114">IF(AND(L196&lt;L_rampe,Poussee&lt;Poids*SIN(M196)),0,(-W196+Poussee)/m-Poids*SIN(M196)/m)</f>
        <v>-4.9413191166414414</v>
      </c>
      <c r="AH197" s="304">
        <f t="shared" ref="AH197:AH260" ca="1" si="115">IF(AND(L196&lt;L_rampe,Poussee&lt;Poids*SIN(M196)), g*SIN(M196), (-W196+Poussee)/m)</f>
        <v>-0.37367554932570085</v>
      </c>
    </row>
    <row r="198" spans="1:34" x14ac:dyDescent="0.2">
      <c r="A198" s="347">
        <f t="shared" ca="1" si="93"/>
        <v>0.1</v>
      </c>
      <c r="B198" s="304">
        <f t="shared" ca="1" si="94"/>
        <v>13.599999999999946</v>
      </c>
      <c r="D198" s="306">
        <f t="shared" ca="1" si="95"/>
        <v>-0.32318980373683975</v>
      </c>
      <c r="E198" s="307">
        <f t="shared" ca="1" si="96"/>
        <v>-9.9642462128153646</v>
      </c>
      <c r="F198" s="304">
        <f t="shared" ca="1" si="97"/>
        <v>9.969486157212156</v>
      </c>
      <c r="G198" s="306">
        <f t="shared" ca="1" si="98"/>
        <v>20.046144620694751</v>
      </c>
      <c r="H198" s="307">
        <f t="shared" ca="1" si="99"/>
        <v>8.5862631176476203</v>
      </c>
      <c r="I198" s="304">
        <f t="shared" ca="1" si="100"/>
        <v>21.807609416882102</v>
      </c>
      <c r="J198" s="306">
        <f t="shared" ca="1" si="101"/>
        <v>362.56145086958207</v>
      </c>
      <c r="K198" s="307">
        <f t="shared" ca="1" si="102"/>
        <v>1264.7494214739475</v>
      </c>
      <c r="L198" s="304">
        <f t="shared" ca="1" si="87"/>
        <v>1315.6906569461307</v>
      </c>
      <c r="M198" s="306">
        <f t="shared" ca="1" si="103"/>
        <v>0.40468350315172946</v>
      </c>
      <c r="N198" s="304">
        <f t="shared" ca="1" si="104"/>
        <v>23.186656769163246</v>
      </c>
      <c r="P198" s="310">
        <f t="shared" ca="1" si="105"/>
        <v>23</v>
      </c>
      <c r="Q198" s="304">
        <f t="shared" ca="1" si="106"/>
        <v>0</v>
      </c>
      <c r="R198" s="306">
        <f t="shared" ca="1" si="107"/>
        <v>0</v>
      </c>
      <c r="S198" s="307">
        <f t="shared" ca="1" si="108"/>
        <v>3.0549999999999997</v>
      </c>
      <c r="T198" s="304">
        <f t="shared" ca="1" si="88"/>
        <v>29.969549999999998</v>
      </c>
      <c r="U198" s="311">
        <f t="shared" ca="1" si="89"/>
        <v>0</v>
      </c>
      <c r="V198" s="306">
        <f t="shared" ca="1" si="90"/>
        <v>1.0792829721998956</v>
      </c>
      <c r="W198" s="304">
        <f t="shared" ca="1" si="91"/>
        <v>1.0510522712590549</v>
      </c>
      <c r="Y198" s="314" t="str">
        <f t="shared" ca="1" si="109"/>
        <v/>
      </c>
      <c r="Z198" s="315" t="str">
        <f t="shared" ca="1" si="110"/>
        <v/>
      </c>
      <c r="AA198" s="316" t="str">
        <f t="shared" ca="1" si="111"/>
        <v/>
      </c>
      <c r="AC198" s="310" t="e">
        <f t="shared" ca="1" si="112"/>
        <v>#N/A</v>
      </c>
      <c r="AD198" s="323" t="e">
        <f t="shared" ca="1" si="113"/>
        <v>#N/A</v>
      </c>
      <c r="AE198" s="324">
        <f t="shared" ca="1" si="92"/>
        <v>1264.7494214739475</v>
      </c>
      <c r="AG198" s="306">
        <f t="shared" ca="1" si="114"/>
        <v>-4.5834909807263369</v>
      </c>
      <c r="AH198" s="304">
        <f t="shared" ca="1" si="115"/>
        <v>-0.35811107691237293</v>
      </c>
    </row>
    <row r="199" spans="1:34" x14ac:dyDescent="0.2">
      <c r="A199" s="347">
        <f t="shared" ca="1" si="93"/>
        <v>0.1</v>
      </c>
      <c r="B199" s="304">
        <f t="shared" ca="1" si="94"/>
        <v>13.699999999999946</v>
      </c>
      <c r="D199" s="306">
        <f t="shared" ca="1" si="95"/>
        <v>-0.31625390699833084</v>
      </c>
      <c r="E199" s="307">
        <f t="shared" ca="1" si="96"/>
        <v>-9.9454594266804026</v>
      </c>
      <c r="F199" s="304">
        <f t="shared" ca="1" si="97"/>
        <v>9.9504864072786816</v>
      </c>
      <c r="G199" s="306">
        <f t="shared" ca="1" si="98"/>
        <v>20.014519229994917</v>
      </c>
      <c r="H199" s="307">
        <f t="shared" ca="1" si="99"/>
        <v>7.5917171749795802</v>
      </c>
      <c r="I199" s="304">
        <f t="shared" ca="1" si="100"/>
        <v>21.405960610837258</v>
      </c>
      <c r="J199" s="306">
        <f t="shared" ca="1" si="101"/>
        <v>364.56448406211655</v>
      </c>
      <c r="K199" s="307">
        <f t="shared" ca="1" si="102"/>
        <v>1265.5583204885788</v>
      </c>
      <c r="L199" s="304">
        <f t="shared" ca="1" si="87"/>
        <v>1317.0213079511468</v>
      </c>
      <c r="M199" s="306">
        <f t="shared" ca="1" si="103"/>
        <v>0.36254436761630782</v>
      </c>
      <c r="N199" s="304">
        <f t="shared" ca="1" si="104"/>
        <v>20.772262150653837</v>
      </c>
      <c r="P199" s="310">
        <f t="shared" ca="1" si="105"/>
        <v>23</v>
      </c>
      <c r="Q199" s="304">
        <f t="shared" ca="1" si="106"/>
        <v>0</v>
      </c>
      <c r="R199" s="306">
        <f t="shared" ca="1" si="107"/>
        <v>0</v>
      </c>
      <c r="S199" s="307">
        <f t="shared" ca="1" si="108"/>
        <v>3.0549999999999997</v>
      </c>
      <c r="T199" s="304">
        <f t="shared" ca="1" si="88"/>
        <v>29.969549999999998</v>
      </c>
      <c r="U199" s="311">
        <f t="shared" ca="1" si="89"/>
        <v>0</v>
      </c>
      <c r="V199" s="306">
        <f t="shared" ca="1" si="90"/>
        <v>1.0791953219159225</v>
      </c>
      <c r="W199" s="304">
        <f t="shared" ca="1" si="91"/>
        <v>1.01261036250252</v>
      </c>
      <c r="Y199" s="314" t="str">
        <f t="shared" ca="1" si="109"/>
        <v/>
      </c>
      <c r="Z199" s="315" t="str">
        <f t="shared" ca="1" si="110"/>
        <v/>
      </c>
      <c r="AA199" s="316" t="str">
        <f t="shared" ca="1" si="111"/>
        <v/>
      </c>
      <c r="AC199" s="310" t="e">
        <f t="shared" ca="1" si="112"/>
        <v>#N/A</v>
      </c>
      <c r="AD199" s="323" t="e">
        <f t="shared" ca="1" si="113"/>
        <v>#N/A</v>
      </c>
      <c r="AE199" s="324">
        <f t="shared" ca="1" si="92"/>
        <v>1265.5583204885788</v>
      </c>
      <c r="AG199" s="306">
        <f t="shared" ca="1" si="114"/>
        <v>-4.2065134818904211</v>
      </c>
      <c r="AH199" s="304">
        <f t="shared" ca="1" si="115"/>
        <v>-0.34404329664780853</v>
      </c>
    </row>
    <row r="200" spans="1:34" x14ac:dyDescent="0.2">
      <c r="A200" s="347">
        <f t="shared" ca="1" si="93"/>
        <v>0.1</v>
      </c>
      <c r="B200" s="304">
        <f t="shared" ca="1" si="94"/>
        <v>13.799999999999946</v>
      </c>
      <c r="D200" s="306">
        <f t="shared" ca="1" si="95"/>
        <v>-0.3099142838791521</v>
      </c>
      <c r="E200" s="307">
        <f t="shared" ca="1" si="96"/>
        <v>-9.9275537400953837</v>
      </c>
      <c r="F200" s="304">
        <f t="shared" ca="1" si="97"/>
        <v>9.9323899503510322</v>
      </c>
      <c r="G200" s="306">
        <f t="shared" ca="1" si="98"/>
        <v>19.983527801607003</v>
      </c>
      <c r="H200" s="307">
        <f t="shared" ca="1" si="99"/>
        <v>6.5989618009700415</v>
      </c>
      <c r="I200" s="304">
        <f t="shared" ca="1" si="100"/>
        <v>21.044896774473898</v>
      </c>
      <c r="J200" s="306">
        <f t="shared" ca="1" si="101"/>
        <v>366.56438641369664</v>
      </c>
      <c r="K200" s="307">
        <f t="shared" ca="1" si="102"/>
        <v>1266.2678544373764</v>
      </c>
      <c r="L200" s="304">
        <f t="shared" ca="1" si="87"/>
        <v>1318.2578384247472</v>
      </c>
      <c r="M200" s="306">
        <f t="shared" ca="1" si="103"/>
        <v>0.31894599865141265</v>
      </c>
      <c r="N200" s="304">
        <f t="shared" ca="1" si="104"/>
        <v>18.274259615311191</v>
      </c>
      <c r="P200" s="310">
        <f t="shared" ca="1" si="105"/>
        <v>23</v>
      </c>
      <c r="Q200" s="304">
        <f t="shared" ca="1" si="106"/>
        <v>0</v>
      </c>
      <c r="R200" s="306">
        <f t="shared" ca="1" si="107"/>
        <v>0</v>
      </c>
      <c r="S200" s="307">
        <f t="shared" ca="1" si="108"/>
        <v>3.0549999999999997</v>
      </c>
      <c r="T200" s="304">
        <f t="shared" ca="1" si="88"/>
        <v>29.969549999999998</v>
      </c>
      <c r="U200" s="311">
        <f t="shared" ca="1" si="89"/>
        <v>0</v>
      </c>
      <c r="V200" s="306">
        <f t="shared" ca="1" si="90"/>
        <v>1.0791184440727224</v>
      </c>
      <c r="W200" s="304">
        <f t="shared" ca="1" si="91"/>
        <v>0.97866844264718156</v>
      </c>
      <c r="Y200" s="314" t="str">
        <f t="shared" ca="1" si="109"/>
        <v/>
      </c>
      <c r="Z200" s="315" t="str">
        <f t="shared" ca="1" si="110"/>
        <v/>
      </c>
      <c r="AA200" s="316" t="str">
        <f t="shared" ca="1" si="111"/>
        <v/>
      </c>
      <c r="AC200" s="310" t="e">
        <f t="shared" ca="1" si="112"/>
        <v>#N/A</v>
      </c>
      <c r="AD200" s="323" t="e">
        <f t="shared" ca="1" si="113"/>
        <v>#N/A</v>
      </c>
      <c r="AE200" s="324">
        <f t="shared" ca="1" si="92"/>
        <v>1266.2678544373764</v>
      </c>
      <c r="AG200" s="306">
        <f t="shared" ca="1" si="114"/>
        <v>-3.8106192528107155</v>
      </c>
      <c r="AH200" s="304">
        <f t="shared" ca="1" si="115"/>
        <v>-0.33146002045909007</v>
      </c>
    </row>
    <row r="201" spans="1:34" x14ac:dyDescent="0.2">
      <c r="A201" s="347">
        <f t="shared" ca="1" si="93"/>
        <v>0.1</v>
      </c>
      <c r="B201" s="304">
        <f t="shared" ca="1" si="94"/>
        <v>13.899999999999945</v>
      </c>
      <c r="D201" s="306">
        <f t="shared" ca="1" si="95"/>
        <v>-0.30419335949942317</v>
      </c>
      <c r="E201" s="307">
        <f t="shared" ca="1" si="96"/>
        <v>-9.9104507502065786</v>
      </c>
      <c r="F201" s="304">
        <f t="shared" ca="1" si="97"/>
        <v>9.9151181370790376</v>
      </c>
      <c r="G201" s="306">
        <f t="shared" ca="1" si="98"/>
        <v>19.95310846565706</v>
      </c>
      <c r="H201" s="307">
        <f t="shared" ca="1" si="99"/>
        <v>5.6079167259493836</v>
      </c>
      <c r="I201" s="304">
        <f t="shared" ca="1" si="100"/>
        <v>20.726197611898286</v>
      </c>
      <c r="J201" s="306">
        <f t="shared" ca="1" si="101"/>
        <v>368.56121822705984</v>
      </c>
      <c r="K201" s="307">
        <f t="shared" ca="1" si="102"/>
        <v>1266.8781983637223</v>
      </c>
      <c r="L201" s="304">
        <f t="shared" ca="1" si="87"/>
        <v>1319.4005233704909</v>
      </c>
      <c r="M201" s="306">
        <f t="shared" ca="1" si="103"/>
        <v>0.27398654218507595</v>
      </c>
      <c r="N201" s="304">
        <f t="shared" ca="1" si="104"/>
        <v>15.698272510587941</v>
      </c>
      <c r="P201" s="310">
        <f t="shared" ca="1" si="105"/>
        <v>23</v>
      </c>
      <c r="Q201" s="304">
        <f t="shared" ca="1" si="106"/>
        <v>0</v>
      </c>
      <c r="R201" s="306">
        <f t="shared" ca="1" si="107"/>
        <v>0</v>
      </c>
      <c r="S201" s="307">
        <f t="shared" ca="1" si="108"/>
        <v>3.0549999999999997</v>
      </c>
      <c r="T201" s="304">
        <f t="shared" ca="1" si="88"/>
        <v>29.969549999999998</v>
      </c>
      <c r="U201" s="311">
        <f t="shared" ca="1" si="89"/>
        <v>0</v>
      </c>
      <c r="V201" s="306">
        <f t="shared" ca="1" si="90"/>
        <v>1.0790523175503055</v>
      </c>
      <c r="W201" s="304">
        <f t="shared" ca="1" si="91"/>
        <v>0.9491932483815847</v>
      </c>
      <c r="Y201" s="314" t="str">
        <f t="shared" ca="1" si="109"/>
        <v/>
      </c>
      <c r="Z201" s="315" t="str">
        <f t="shared" ca="1" si="110"/>
        <v/>
      </c>
      <c r="AA201" s="316" t="str">
        <f t="shared" ca="1" si="111"/>
        <v/>
      </c>
      <c r="AC201" s="310" t="e">
        <f t="shared" ca="1" si="112"/>
        <v>#N/A</v>
      </c>
      <c r="AD201" s="323" t="e">
        <f t="shared" ca="1" si="113"/>
        <v>#N/A</v>
      </c>
      <c r="AE201" s="324">
        <f t="shared" ca="1" si="92"/>
        <v>1266.8781983637223</v>
      </c>
      <c r="AG201" s="306">
        <f t="shared" ca="1" si="114"/>
        <v>-3.3964311231180142</v>
      </c>
      <c r="AH201" s="304">
        <f t="shared" ca="1" si="115"/>
        <v>-0.32034973572739173</v>
      </c>
    </row>
    <row r="202" spans="1:34" x14ac:dyDescent="0.2">
      <c r="A202" s="347">
        <f t="shared" ca="1" si="93"/>
        <v>0.1</v>
      </c>
      <c r="B202" s="304">
        <f t="shared" ca="1" si="94"/>
        <v>13.999999999999945</v>
      </c>
      <c r="D202" s="306">
        <f t="shared" ca="1" si="95"/>
        <v>-0.29911235671154213</v>
      </c>
      <c r="E202" s="307">
        <f t="shared" ca="1" si="96"/>
        <v>-9.8940669608461214</v>
      </c>
      <c r="F202" s="304">
        <f t="shared" ca="1" si="97"/>
        <v>9.8985872339260794</v>
      </c>
      <c r="G202" s="306">
        <f t="shared" ca="1" si="98"/>
        <v>19.923197229985906</v>
      </c>
      <c r="H202" s="307">
        <f t="shared" ca="1" si="99"/>
        <v>4.6185100298647717</v>
      </c>
      <c r="I202" s="304">
        <f t="shared" ca="1" si="100"/>
        <v>20.451513947893432</v>
      </c>
      <c r="J202" s="306">
        <f t="shared" ca="1" si="101"/>
        <v>370.555033511842</v>
      </c>
      <c r="K202" s="307">
        <f t="shared" ca="1" si="102"/>
        <v>1267.3895197015129</v>
      </c>
      <c r="L202" s="304">
        <f t="shared" ca="1" si="87"/>
        <v>1320.4496308114876</v>
      </c>
      <c r="M202" s="306">
        <f t="shared" ca="1" si="103"/>
        <v>0.22779218344819827</v>
      </c>
      <c r="N202" s="304">
        <f t="shared" ca="1" si="104"/>
        <v>13.051530717651568</v>
      </c>
      <c r="P202" s="310">
        <f t="shared" ca="1" si="105"/>
        <v>23</v>
      </c>
      <c r="Q202" s="304">
        <f t="shared" ca="1" si="106"/>
        <v>0</v>
      </c>
      <c r="R202" s="306">
        <f t="shared" ca="1" si="107"/>
        <v>0</v>
      </c>
      <c r="S202" s="307">
        <f t="shared" ca="1" si="108"/>
        <v>3.0549999999999997</v>
      </c>
      <c r="T202" s="304">
        <f t="shared" ca="1" si="88"/>
        <v>29.969549999999998</v>
      </c>
      <c r="U202" s="311">
        <f t="shared" ca="1" si="89"/>
        <v>0</v>
      </c>
      <c r="V202" s="306">
        <f t="shared" ca="1" si="90"/>
        <v>1.0789969223588902</v>
      </c>
      <c r="W202" s="304">
        <f t="shared" ca="1" si="91"/>
        <v>0.92415326196332215</v>
      </c>
      <c r="Y202" s="314" t="str">
        <f t="shared" ca="1" si="109"/>
        <v/>
      </c>
      <c r="Z202" s="315" t="str">
        <f t="shared" ca="1" si="110"/>
        <v/>
      </c>
      <c r="AA202" s="316" t="str">
        <f t="shared" ca="1" si="111"/>
        <v/>
      </c>
      <c r="AC202" s="310">
        <f t="shared" ca="1" si="112"/>
        <v>13.999999999999945</v>
      </c>
      <c r="AD202" s="323">
        <f t="shared" ca="1" si="113"/>
        <v>370.555033511842</v>
      </c>
      <c r="AE202" s="324">
        <f t="shared" ca="1" si="92"/>
        <v>1267.3895197015129</v>
      </c>
      <c r="AG202" s="306">
        <f t="shared" ca="1" si="114"/>
        <v>-2.9650071877630535</v>
      </c>
      <c r="AH202" s="304">
        <f t="shared" ca="1" si="115"/>
        <v>-0.31070155429839108</v>
      </c>
    </row>
    <row r="203" spans="1:34" x14ac:dyDescent="0.2">
      <c r="A203" s="347">
        <f t="shared" ca="1" si="93"/>
        <v>0.1</v>
      </c>
      <c r="B203" s="304">
        <f t="shared" ca="1" si="94"/>
        <v>14.099999999999945</v>
      </c>
      <c r="D203" s="306">
        <f t="shared" ca="1" si="95"/>
        <v>-0.29469065073352801</v>
      </c>
      <c r="E203" s="307">
        <f t="shared" ca="1" si="96"/>
        <v>-9.8783139212250397</v>
      </c>
      <c r="F203" s="304">
        <f t="shared" ca="1" si="97"/>
        <v>9.8827085612142866</v>
      </c>
      <c r="G203" s="306">
        <f t="shared" ca="1" si="98"/>
        <v>19.893728164912552</v>
      </c>
      <c r="H203" s="307">
        <f t="shared" ca="1" si="99"/>
        <v>3.6306786377422675</v>
      </c>
      <c r="I203" s="304">
        <f t="shared" ca="1" si="100"/>
        <v>20.222320531284065</v>
      </c>
      <c r="J203" s="306">
        <f t="shared" ca="1" si="101"/>
        <v>372.5458797815869</v>
      </c>
      <c r="K203" s="307">
        <f t="shared" ca="1" si="102"/>
        <v>1267.8019791348931</v>
      </c>
      <c r="L203" s="304">
        <f t="shared" ca="1" si="87"/>
        <v>1321.4054225863417</v>
      </c>
      <c r="M203" s="306">
        <f t="shared" ca="1" si="103"/>
        <v>0.18051698377143371</v>
      </c>
      <c r="N203" s="304">
        <f t="shared" ca="1" si="104"/>
        <v>10.342861300534725</v>
      </c>
      <c r="P203" s="310">
        <f t="shared" ca="1" si="105"/>
        <v>23</v>
      </c>
      <c r="Q203" s="304">
        <f t="shared" ca="1" si="106"/>
        <v>0</v>
      </c>
      <c r="R203" s="306">
        <f t="shared" ca="1" si="107"/>
        <v>0</v>
      </c>
      <c r="S203" s="307">
        <f t="shared" ca="1" si="108"/>
        <v>3.0549999999999997</v>
      </c>
      <c r="T203" s="304">
        <f t="shared" ca="1" si="88"/>
        <v>29.969549999999998</v>
      </c>
      <c r="U203" s="311">
        <f t="shared" ca="1" si="89"/>
        <v>0</v>
      </c>
      <c r="V203" s="306">
        <f t="shared" ca="1" si="90"/>
        <v>1.0789522395437108</v>
      </c>
      <c r="W203" s="304">
        <f t="shared" ca="1" si="91"/>
        <v>0.90351854268010412</v>
      </c>
      <c r="Y203" s="314" t="str">
        <f t="shared" ca="1" si="109"/>
        <v/>
      </c>
      <c r="Z203" s="315" t="str">
        <f t="shared" ca="1" si="110"/>
        <v/>
      </c>
      <c r="AA203" s="316" t="str">
        <f t="shared" ca="1" si="111"/>
        <v/>
      </c>
      <c r="AC203" s="310" t="e">
        <f t="shared" ca="1" si="112"/>
        <v>#N/A</v>
      </c>
      <c r="AD203" s="323" t="e">
        <f t="shared" ca="1" si="113"/>
        <v>#N/A</v>
      </c>
      <c r="AE203" s="324">
        <f t="shared" ca="1" si="92"/>
        <v>1267.8019791348931</v>
      </c>
      <c r="AG203" s="306">
        <f t="shared" ca="1" si="114"/>
        <v>-2.5178709024146193</v>
      </c>
      <c r="AH203" s="304">
        <f t="shared" ca="1" si="115"/>
        <v>-0.30250515939879613</v>
      </c>
    </row>
    <row r="204" spans="1:34" x14ac:dyDescent="0.2">
      <c r="A204" s="347">
        <f t="shared" ca="1" si="93"/>
        <v>0.1</v>
      </c>
      <c r="B204" s="304">
        <f t="shared" ca="1" si="94"/>
        <v>14.199999999999944</v>
      </c>
      <c r="D204" s="306">
        <f t="shared" ca="1" si="95"/>
        <v>-0.29094509827790055</v>
      </c>
      <c r="E204" s="307">
        <f t="shared" ca="1" si="96"/>
        <v>-9.8630985516800465</v>
      </c>
      <c r="F204" s="304">
        <f t="shared" ca="1" si="97"/>
        <v>9.867388818241885</v>
      </c>
      <c r="G204" s="306">
        <f t="shared" ca="1" si="98"/>
        <v>19.864633655084763</v>
      </c>
      <c r="H204" s="307">
        <f t="shared" ca="1" si="99"/>
        <v>2.6443687825742628</v>
      </c>
      <c r="I204" s="304">
        <f t="shared" ca="1" si="100"/>
        <v>20.039869173948706</v>
      </c>
      <c r="J204" s="306">
        <f t="shared" ca="1" si="101"/>
        <v>374.53379787258677</v>
      </c>
      <c r="K204" s="307">
        <f t="shared" ca="1" si="102"/>
        <v>1268.115731505909</v>
      </c>
      <c r="L204" s="304">
        <f t="shared" ca="1" si="87"/>
        <v>1322.268155194562</v>
      </c>
      <c r="M204" s="306">
        <f t="shared" ca="1" si="103"/>
        <v>0.13234136300295737</v>
      </c>
      <c r="N204" s="304">
        <f t="shared" ca="1" si="104"/>
        <v>7.5826015550782362</v>
      </c>
      <c r="P204" s="310">
        <f t="shared" ca="1" si="105"/>
        <v>23</v>
      </c>
      <c r="Q204" s="304">
        <f t="shared" ca="1" si="106"/>
        <v>0</v>
      </c>
      <c r="R204" s="306">
        <f t="shared" ca="1" si="107"/>
        <v>0</v>
      </c>
      <c r="S204" s="307">
        <f t="shared" ca="1" si="108"/>
        <v>3.0549999999999997</v>
      </c>
      <c r="T204" s="304">
        <f t="shared" ca="1" si="88"/>
        <v>29.969549999999998</v>
      </c>
      <c r="U204" s="311">
        <f t="shared" ca="1" si="89"/>
        <v>0</v>
      </c>
      <c r="V204" s="306">
        <f t="shared" ca="1" si="90"/>
        <v>1.0789182510847899</v>
      </c>
      <c r="W204" s="304">
        <f t="shared" ca="1" si="91"/>
        <v>0.88726055228225986</v>
      </c>
      <c r="Y204" s="314" t="str">
        <f t="shared" ca="1" si="109"/>
        <v/>
      </c>
      <c r="Z204" s="315" t="str">
        <f t="shared" ca="1" si="110"/>
        <v>Para</v>
      </c>
      <c r="AA204" s="316" t="str">
        <f t="shared" ca="1" si="111"/>
        <v/>
      </c>
      <c r="AC204" s="310" t="e">
        <f t="shared" ca="1" si="112"/>
        <v>#N/A</v>
      </c>
      <c r="AD204" s="323" t="e">
        <f t="shared" ca="1" si="113"/>
        <v>#N/A</v>
      </c>
      <c r="AE204" s="324">
        <f t="shared" ca="1" si="92"/>
        <v>1268.115731505909</v>
      </c>
      <c r="AG204" s="306">
        <f t="shared" ca="1" si="114"/>
        <v>-2.0570203031464072</v>
      </c>
      <c r="AH204" s="304">
        <f t="shared" ca="1" si="115"/>
        <v>-0.29575075046811922</v>
      </c>
    </row>
    <row r="205" spans="1:34" x14ac:dyDescent="0.2">
      <c r="A205" s="347">
        <f t="shared" ca="1" si="93"/>
        <v>0.1</v>
      </c>
      <c r="B205" s="304">
        <f t="shared" ca="1" si="94"/>
        <v>14.299999999999944</v>
      </c>
      <c r="D205" s="306">
        <f t="shared" ca="1" si="95"/>
        <v>-0.28788937492403616</v>
      </c>
      <c r="E205" s="307">
        <f t="shared" ca="1" si="96"/>
        <v>-9.8483236705545334</v>
      </c>
      <c r="F205" s="304">
        <f t="shared" ca="1" si="97"/>
        <v>9.8525306095540177</v>
      </c>
      <c r="G205" s="306">
        <f t="shared" ca="1" si="98"/>
        <v>19.835844717592359</v>
      </c>
      <c r="H205" s="307">
        <f t="shared" ca="1" si="99"/>
        <v>1.6595364155188093</v>
      </c>
      <c r="I205" s="304">
        <f t="shared" ca="1" si="100"/>
        <v>19.905144982513182</v>
      </c>
      <c r="J205" s="306">
        <f t="shared" ca="1" si="101"/>
        <v>376.5188217912206</v>
      </c>
      <c r="K205" s="307">
        <f t="shared" ca="1" si="102"/>
        <v>1268.3309267658137</v>
      </c>
      <c r="L205" s="304">
        <f t="shared" ca="1" si="87"/>
        <v>1323.0380806891678</v>
      </c>
      <c r="M205" s="306">
        <f t="shared" ca="1" si="103"/>
        <v>8.3469123636234877E-2</v>
      </c>
      <c r="N205" s="304">
        <f t="shared" ca="1" si="104"/>
        <v>4.7824285040119214</v>
      </c>
      <c r="P205" s="310">
        <f t="shared" ca="1" si="105"/>
        <v>23</v>
      </c>
      <c r="Q205" s="304">
        <f t="shared" ca="1" si="106"/>
        <v>0</v>
      </c>
      <c r="R205" s="306">
        <f t="shared" ca="1" si="107"/>
        <v>0</v>
      </c>
      <c r="S205" s="307">
        <f t="shared" ca="1" si="108"/>
        <v>3.0549999999999997</v>
      </c>
      <c r="T205" s="304">
        <f t="shared" ca="1" si="88"/>
        <v>29.969549999999998</v>
      </c>
      <c r="U205" s="311">
        <f t="shared" ca="1" si="89"/>
        <v>0</v>
      </c>
      <c r="V205" s="306">
        <f t="shared" ca="1" si="90"/>
        <v>1.0788949397921195</v>
      </c>
      <c r="W205" s="304">
        <f t="shared" ca="1" si="91"/>
        <v>0.87535197506971818</v>
      </c>
      <c r="Y205" s="314" t="str">
        <f t="shared" ca="1" si="109"/>
        <v/>
      </c>
      <c r="Z205" s="315" t="str">
        <f t="shared" ca="1" si="110"/>
        <v/>
      </c>
      <c r="AA205" s="316" t="str">
        <f t="shared" ca="1" si="111"/>
        <v/>
      </c>
      <c r="AC205" s="310" t="e">
        <f t="shared" ca="1" si="112"/>
        <v>#N/A</v>
      </c>
      <c r="AD205" s="323" t="e">
        <f t="shared" ca="1" si="113"/>
        <v>#N/A</v>
      </c>
      <c r="AE205" s="324" t="e">
        <f t="shared" ca="1" si="92"/>
        <v>#N/A</v>
      </c>
      <c r="AG205" s="306">
        <f t="shared" ca="1" si="114"/>
        <v>-1.5849113766894201</v>
      </c>
      <c r="AH205" s="304">
        <f t="shared" ca="1" si="115"/>
        <v>-0.29042898601710637</v>
      </c>
    </row>
    <row r="206" spans="1:34" x14ac:dyDescent="0.2">
      <c r="A206" s="347">
        <f t="shared" ca="1" si="93"/>
        <v>0.1</v>
      </c>
      <c r="B206" s="304">
        <f t="shared" ca="1" si="94"/>
        <v>14.399999999999944</v>
      </c>
      <c r="D206" s="306">
        <f t="shared" ca="1" si="95"/>
        <v>-0.28553336008617619</v>
      </c>
      <c r="E206" s="307">
        <f t="shared" ca="1" si="96"/>
        <v>-9.8338887234526595</v>
      </c>
      <c r="F206" s="304">
        <f t="shared" ca="1" si="97"/>
        <v>9.8380331736059663</v>
      </c>
      <c r="G206" s="306">
        <f t="shared" ca="1" si="98"/>
        <v>19.807291381583742</v>
      </c>
      <c r="H206" s="307">
        <f t="shared" ca="1" si="99"/>
        <v>0.67614754317354331</v>
      </c>
      <c r="I206" s="304">
        <f t="shared" ca="1" si="100"/>
        <v>19.818828607541395</v>
      </c>
      <c r="J206" s="306">
        <f t="shared" ca="1" si="101"/>
        <v>378.50097859617938</v>
      </c>
      <c r="K206" s="307">
        <f t="shared" ca="1" si="102"/>
        <v>1268.4477109637482</v>
      </c>
      <c r="L206" s="304">
        <f t="shared" ca="1" si="87"/>
        <v>1323.7154476123023</v>
      </c>
      <c r="M206" s="306">
        <f t="shared" ca="1" si="103"/>
        <v>3.412304481183482E-2</v>
      </c>
      <c r="N206" s="304">
        <f t="shared" ca="1" si="104"/>
        <v>1.9551064518539154</v>
      </c>
      <c r="P206" s="310">
        <f t="shared" ca="1" si="105"/>
        <v>23</v>
      </c>
      <c r="Q206" s="304">
        <f t="shared" ca="1" si="106"/>
        <v>0</v>
      </c>
      <c r="R206" s="306">
        <f t="shared" ca="1" si="107"/>
        <v>0</v>
      </c>
      <c r="S206" s="307">
        <f t="shared" ca="1" si="108"/>
        <v>3.0549999999999997</v>
      </c>
      <c r="T206" s="304">
        <f t="shared" ca="1" si="88"/>
        <v>29.969549999999998</v>
      </c>
      <c r="U206" s="311">
        <f t="shared" ca="1" si="89"/>
        <v>0</v>
      </c>
      <c r="V206" s="306">
        <f t="shared" ca="1" si="90"/>
        <v>1.0788822891969128</v>
      </c>
      <c r="W206" s="304">
        <f t="shared" ca="1" si="91"/>
        <v>0.86776653366980261</v>
      </c>
      <c r="Y206" s="314" t="str">
        <f t="shared" ca="1" si="109"/>
        <v>Apogée</v>
      </c>
      <c r="Z206" s="315" t="str">
        <f t="shared" ca="1" si="110"/>
        <v/>
      </c>
      <c r="AA206" s="316" t="str">
        <f t="shared" ca="1" si="111"/>
        <v/>
      </c>
      <c r="AC206" s="310" t="e">
        <f t="shared" ca="1" si="112"/>
        <v>#N/A</v>
      </c>
      <c r="AD206" s="323" t="e">
        <f t="shared" ca="1" si="113"/>
        <v>#N/A</v>
      </c>
      <c r="AE206" s="324" t="e">
        <f t="shared" ca="1" si="92"/>
        <v>#N/A</v>
      </c>
      <c r="AG206" s="306">
        <f t="shared" ca="1" si="114"/>
        <v>-1.1044125453195091</v>
      </c>
      <c r="AH206" s="304">
        <f t="shared" ca="1" si="115"/>
        <v>-0.28653092473640535</v>
      </c>
    </row>
    <row r="207" spans="1:34" x14ac:dyDescent="0.2">
      <c r="A207" s="347">
        <f t="shared" ca="1" si="93"/>
        <v>0.1</v>
      </c>
      <c r="B207" s="304">
        <f t="shared" ca="1" si="94"/>
        <v>14.499999999999943</v>
      </c>
      <c r="D207" s="306">
        <f t="shared" ca="1" si="95"/>
        <v>-0.28388261104475526</v>
      </c>
      <c r="E207" s="307">
        <f t="shared" ca="1" si="96"/>
        <v>-9.8196907005763592</v>
      </c>
      <c r="F207" s="304">
        <f t="shared" ca="1" si="97"/>
        <v>9.8237932995273987</v>
      </c>
      <c r="G207" s="306">
        <f t="shared" ca="1" si="98"/>
        <v>19.778903120479267</v>
      </c>
      <c r="H207" s="307">
        <f t="shared" ca="1" si="99"/>
        <v>-0.3058215268840927</v>
      </c>
      <c r="I207" s="304">
        <f t="shared" ca="1" si="100"/>
        <v>19.781267286390175</v>
      </c>
      <c r="J207" s="306">
        <f t="shared" ca="1" si="101"/>
        <v>380.48028832128256</v>
      </c>
      <c r="K207" s="307">
        <f t="shared" ca="1" si="102"/>
        <v>1268.4662272645628</v>
      </c>
      <c r="L207" s="304">
        <f t="shared" ca="1" si="87"/>
        <v>1324.3005019676764</v>
      </c>
      <c r="M207" s="306">
        <f t="shared" ca="1" si="103"/>
        <v>-1.546077440330927E-2</v>
      </c>
      <c r="N207" s="304">
        <f t="shared" ca="1" si="104"/>
        <v>-0.88583712131351477</v>
      </c>
      <c r="P207" s="310">
        <f t="shared" ca="1" si="105"/>
        <v>23</v>
      </c>
      <c r="Q207" s="304">
        <f t="shared" ca="1" si="106"/>
        <v>0</v>
      </c>
      <c r="R207" s="306">
        <f t="shared" ca="1" si="107"/>
        <v>0</v>
      </c>
      <c r="S207" s="307">
        <f t="shared" ca="1" si="108"/>
        <v>3.0549999999999997</v>
      </c>
      <c r="T207" s="304">
        <f t="shared" ca="1" si="88"/>
        <v>29.969549999999998</v>
      </c>
      <c r="U207" s="311">
        <f t="shared" ca="1" si="89"/>
        <v>0</v>
      </c>
      <c r="V207" s="306">
        <f t="shared" ca="1" si="90"/>
        <v>1.0788802834397957</v>
      </c>
      <c r="W207" s="304">
        <f t="shared" ca="1" si="91"/>
        <v>0.86447880188082016</v>
      </c>
      <c r="Y207" s="314" t="str">
        <f t="shared" ca="1" si="109"/>
        <v/>
      </c>
      <c r="Z207" s="315" t="str">
        <f t="shared" ca="1" si="110"/>
        <v/>
      </c>
      <c r="AA207" s="316" t="str">
        <f t="shared" ca="1" si="111"/>
        <v/>
      </c>
      <c r="AC207" s="310" t="e">
        <f t="shared" ca="1" si="112"/>
        <v>#N/A</v>
      </c>
      <c r="AD207" s="323" t="e">
        <f t="shared" ca="1" si="113"/>
        <v>#N/A</v>
      </c>
      <c r="AE207" s="324" t="e">
        <f t="shared" ca="1" si="92"/>
        <v>#N/A</v>
      </c>
      <c r="AG207" s="306">
        <f t="shared" ca="1" si="114"/>
        <v>-0.6187300763265583</v>
      </c>
      <c r="AH207" s="304">
        <f t="shared" ca="1" si="115"/>
        <v>-0.2840479651946981</v>
      </c>
    </row>
    <row r="208" spans="1:34" x14ac:dyDescent="0.2">
      <c r="A208" s="347">
        <f t="shared" ca="1" si="93"/>
        <v>0.1</v>
      </c>
      <c r="B208" s="304">
        <f t="shared" ca="1" si="94"/>
        <v>14.599999999999943</v>
      </c>
      <c r="D208" s="306">
        <f t="shared" ca="1" si="95"/>
        <v>-0.28293796509265873</v>
      </c>
      <c r="E208" s="307">
        <f t="shared" ca="1" si="96"/>
        <v>-9.8056252113693549</v>
      </c>
      <c r="F208" s="304">
        <f t="shared" ca="1" si="97"/>
        <v>9.809706401209624</v>
      </c>
      <c r="G208" s="306">
        <f t="shared" ca="1" si="98"/>
        <v>19.75060932397</v>
      </c>
      <c r="H208" s="307">
        <f t="shared" ca="1" si="99"/>
        <v>-1.2863840480210282</v>
      </c>
      <c r="I208" s="304">
        <f t="shared" ca="1" si="100"/>
        <v>19.792456961860335</v>
      </c>
      <c r="J208" s="306">
        <f t="shared" ca="1" si="101"/>
        <v>382.456763943505</v>
      </c>
      <c r="K208" s="307">
        <f t="shared" ca="1" si="102"/>
        <v>1268.3866169858175</v>
      </c>
      <c r="L208" s="304">
        <f t="shared" ca="1" si="87"/>
        <v>1324.7934882217926</v>
      </c>
      <c r="M208" s="306">
        <f t="shared" ca="1" si="103"/>
        <v>-6.5039496016414775E-2</v>
      </c>
      <c r="N208" s="304">
        <f t="shared" ca="1" si="104"/>
        <v>-3.7264886233984971</v>
      </c>
      <c r="P208" s="310">
        <f t="shared" ca="1" si="105"/>
        <v>23</v>
      </c>
      <c r="Q208" s="304">
        <f t="shared" ca="1" si="106"/>
        <v>0</v>
      </c>
      <c r="R208" s="306">
        <f t="shared" ca="1" si="107"/>
        <v>0</v>
      </c>
      <c r="S208" s="307">
        <f t="shared" ca="1" si="108"/>
        <v>3.0549999999999997</v>
      </c>
      <c r="T208" s="304">
        <f t="shared" ca="1" si="88"/>
        <v>29.969549999999998</v>
      </c>
      <c r="U208" s="311">
        <f t="shared" ca="1" si="89"/>
        <v>0</v>
      </c>
      <c r="V208" s="306">
        <f t="shared" ca="1" si="90"/>
        <v>1.0788889071569994</v>
      </c>
      <c r="W208" s="304">
        <f t="shared" ca="1" si="91"/>
        <v>0.86546401625252467</v>
      </c>
      <c r="Y208" s="314" t="str">
        <f t="shared" ca="1" si="109"/>
        <v/>
      </c>
      <c r="Z208" s="315" t="str">
        <f t="shared" ca="1" si="110"/>
        <v/>
      </c>
      <c r="AA208" s="316" t="str">
        <f t="shared" ca="1" si="111"/>
        <v/>
      </c>
      <c r="AC208" s="310" t="e">
        <f t="shared" ca="1" si="112"/>
        <v>#N/A</v>
      </c>
      <c r="AD208" s="323" t="e">
        <f t="shared" ca="1" si="113"/>
        <v>#N/A</v>
      </c>
      <c r="AE208" s="324" t="e">
        <f t="shared" ca="1" si="92"/>
        <v>#N/A</v>
      </c>
      <c r="AG208" s="306">
        <f t="shared" ca="1" si="114"/>
        <v>-0.13130763003572496</v>
      </c>
      <c r="AH208" s="304">
        <f t="shared" ca="1" si="115"/>
        <v>-0.28297178457637323</v>
      </c>
    </row>
    <row r="209" spans="1:34" x14ac:dyDescent="0.2">
      <c r="A209" s="347">
        <f t="shared" ca="1" si="93"/>
        <v>0.1</v>
      </c>
      <c r="B209" s="304">
        <f t="shared" ca="1" si="94"/>
        <v>14.699999999999942</v>
      </c>
      <c r="D209" s="306">
        <f t="shared" ca="1" si="95"/>
        <v>-0.28269530153021127</v>
      </c>
      <c r="E209" s="307">
        <f t="shared" ca="1" si="96"/>
        <v>-9.791587670518215</v>
      </c>
      <c r="F209" s="304">
        <f t="shared" ca="1" si="97"/>
        <v>9.7956677027628682</v>
      </c>
      <c r="G209" s="306">
        <f t="shared" ca="1" si="98"/>
        <v>19.722339793816978</v>
      </c>
      <c r="H209" s="307">
        <f t="shared" ca="1" si="99"/>
        <v>-2.26554281507285</v>
      </c>
      <c r="I209" s="304">
        <f t="shared" ca="1" si="100"/>
        <v>19.852036953161882</v>
      </c>
      <c r="J209" s="306">
        <f t="shared" ca="1" si="101"/>
        <v>384.43041139939436</v>
      </c>
      <c r="K209" s="307">
        <f t="shared" ca="1" si="102"/>
        <v>1268.2090206426628</v>
      </c>
      <c r="L209" s="304">
        <f t="shared" ca="1" si="87"/>
        <v>1325.1946503242948</v>
      </c>
      <c r="M209" s="306">
        <f t="shared" ca="1" si="103"/>
        <v>-0.11437060547310195</v>
      </c>
      <c r="N209" s="304">
        <f t="shared" ca="1" si="104"/>
        <v>-6.5529529939645759</v>
      </c>
      <c r="P209" s="310">
        <f t="shared" ca="1" si="105"/>
        <v>23</v>
      </c>
      <c r="Q209" s="304">
        <f t="shared" ca="1" si="106"/>
        <v>0</v>
      </c>
      <c r="R209" s="306">
        <f t="shared" ca="1" si="107"/>
        <v>0</v>
      </c>
      <c r="S209" s="307">
        <f t="shared" ca="1" si="108"/>
        <v>3.0549999999999997</v>
      </c>
      <c r="T209" s="304">
        <f t="shared" ca="1" si="88"/>
        <v>29.969549999999998</v>
      </c>
      <c r="U209" s="311">
        <f t="shared" ca="1" si="89"/>
        <v>0</v>
      </c>
      <c r="V209" s="306">
        <f t="shared" ca="1" si="90"/>
        <v>1.0789081453657525</v>
      </c>
      <c r="W209" s="304">
        <f t="shared" ca="1" si="91"/>
        <v>0.8706978883007791</v>
      </c>
      <c r="Y209" s="314" t="str">
        <f t="shared" ca="1" si="109"/>
        <v/>
      </c>
      <c r="Z209" s="315" t="str">
        <f t="shared" ca="1" si="110"/>
        <v/>
      </c>
      <c r="AA209" s="316" t="str">
        <f t="shared" ca="1" si="111"/>
        <v/>
      </c>
      <c r="AC209" s="310" t="e">
        <f t="shared" ca="1" si="112"/>
        <v>#N/A</v>
      </c>
      <c r="AD209" s="323" t="e">
        <f t="shared" ca="1" si="113"/>
        <v>#N/A</v>
      </c>
      <c r="AE209" s="324" t="e">
        <f t="shared" ca="1" si="92"/>
        <v>#N/A</v>
      </c>
      <c r="AG209" s="306">
        <f t="shared" ca="1" si="114"/>
        <v>0.35429344317491973</v>
      </c>
      <c r="AH209" s="304">
        <f t="shared" ca="1" si="115"/>
        <v>-0.28329427700573639</v>
      </c>
    </row>
    <row r="210" spans="1:34" x14ac:dyDescent="0.2">
      <c r="A210" s="347">
        <f t="shared" ca="1" si="93"/>
        <v>0.1</v>
      </c>
      <c r="B210" s="304">
        <f t="shared" ca="1" si="94"/>
        <v>14.799999999999942</v>
      </c>
      <c r="D210" s="306">
        <f t="shared" ca="1" si="95"/>
        <v>-0.2831454835503272</v>
      </c>
      <c r="E210" s="307">
        <f t="shared" ca="1" si="96"/>
        <v>-9.7774745378801935</v>
      </c>
      <c r="F210" s="304">
        <f t="shared" ca="1" si="97"/>
        <v>9.7815734779099035</v>
      </c>
      <c r="G210" s="306">
        <f t="shared" ca="1" si="98"/>
        <v>19.694025245461944</v>
      </c>
      <c r="H210" s="307">
        <f t="shared" ca="1" si="99"/>
        <v>-3.2432902688608696</v>
      </c>
      <c r="I210" s="304">
        <f t="shared" ca="1" si="100"/>
        <v>19.959297636364361</v>
      </c>
      <c r="J210" s="306">
        <f t="shared" ca="1" si="101"/>
        <v>386.40122965135828</v>
      </c>
      <c r="K210" s="307">
        <f t="shared" ca="1" si="102"/>
        <v>1267.9335789884663</v>
      </c>
      <c r="L210" s="304">
        <f t="shared" ca="1" si="87"/>
        <v>1325.5042327365775</v>
      </c>
      <c r="M210" s="306">
        <f t="shared" ca="1" si="103"/>
        <v>-0.16321894940023668</v>
      </c>
      <c r="N210" s="304">
        <f t="shared" ca="1" si="104"/>
        <v>-9.351756937192901</v>
      </c>
      <c r="P210" s="310">
        <f t="shared" ca="1" si="105"/>
        <v>23</v>
      </c>
      <c r="Q210" s="304">
        <f t="shared" ca="1" si="106"/>
        <v>0</v>
      </c>
      <c r="R210" s="306">
        <f t="shared" ca="1" si="107"/>
        <v>0</v>
      </c>
      <c r="S210" s="307">
        <f t="shared" ca="1" si="108"/>
        <v>3.0549999999999997</v>
      </c>
      <c r="T210" s="304">
        <f t="shared" ca="1" si="88"/>
        <v>29.969549999999998</v>
      </c>
      <c r="U210" s="311">
        <f t="shared" ca="1" si="89"/>
        <v>0</v>
      </c>
      <c r="V210" s="306">
        <f t="shared" ca="1" si="90"/>
        <v>1.078937983350168</v>
      </c>
      <c r="W210" s="304">
        <f t="shared" ca="1" si="91"/>
        <v>0.88015641938777422</v>
      </c>
      <c r="Y210" s="314" t="str">
        <f t="shared" ca="1" si="109"/>
        <v/>
      </c>
      <c r="Z210" s="315" t="str">
        <f t="shared" ca="1" si="110"/>
        <v/>
      </c>
      <c r="AA210" s="316" t="str">
        <f t="shared" ca="1" si="111"/>
        <v/>
      </c>
      <c r="AC210" s="310" t="e">
        <f t="shared" ca="1" si="112"/>
        <v>#N/A</v>
      </c>
      <c r="AD210" s="323" t="e">
        <f t="shared" ca="1" si="113"/>
        <v>#N/A</v>
      </c>
      <c r="AE210" s="324" t="e">
        <f t="shared" ca="1" si="92"/>
        <v>#N/A</v>
      </c>
      <c r="AG210" s="306">
        <f t="shared" ca="1" si="114"/>
        <v>0.83452372118163765</v>
      </c>
      <c r="AH210" s="304">
        <f t="shared" ca="1" si="115"/>
        <v>-0.28500749207881476</v>
      </c>
    </row>
    <row r="211" spans="1:34" x14ac:dyDescent="0.2">
      <c r="A211" s="347">
        <f t="shared" ca="1" si="93"/>
        <v>0.1</v>
      </c>
      <c r="B211" s="304">
        <f t="shared" ca="1" si="94"/>
        <v>14.899999999999942</v>
      </c>
      <c r="D211" s="306">
        <f t="shared" ca="1" si="95"/>
        <v>-0.28427448542067568</v>
      </c>
      <c r="E211" s="307">
        <f t="shared" ca="1" si="96"/>
        <v>-9.7631845490823288</v>
      </c>
      <c r="F211" s="304">
        <f t="shared" ca="1" si="97"/>
        <v>9.7673222800571651</v>
      </c>
      <c r="G211" s="306">
        <f t="shared" ca="1" si="98"/>
        <v>19.665597796919876</v>
      </c>
      <c r="H211" s="307">
        <f t="shared" ca="1" si="99"/>
        <v>-4.2196087237691025</v>
      </c>
      <c r="I211" s="304">
        <f t="shared" ca="1" si="100"/>
        <v>20.113200503448677</v>
      </c>
      <c r="J211" s="306">
        <f t="shared" ca="1" si="101"/>
        <v>388.36921080347736</v>
      </c>
      <c r="K211" s="307">
        <f t="shared" ca="1" si="102"/>
        <v>1267.5604340388347</v>
      </c>
      <c r="L211" s="304">
        <f t="shared" ca="1" si="87"/>
        <v>1325.7224814571241</v>
      </c>
      <c r="M211" s="306">
        <f t="shared" ca="1" si="103"/>
        <v>-0.21136324605397486</v>
      </c>
      <c r="N211" s="304">
        <f t="shared" ca="1" si="104"/>
        <v>-12.11022194307791</v>
      </c>
      <c r="P211" s="310">
        <f t="shared" ca="1" si="105"/>
        <v>23</v>
      </c>
      <c r="Q211" s="304">
        <f t="shared" ca="1" si="106"/>
        <v>0</v>
      </c>
      <c r="R211" s="306">
        <f t="shared" ca="1" si="107"/>
        <v>0</v>
      </c>
      <c r="S211" s="307">
        <f t="shared" ca="1" si="108"/>
        <v>3.0549999999999997</v>
      </c>
      <c r="T211" s="304">
        <f t="shared" ca="1" si="88"/>
        <v>29.969549999999998</v>
      </c>
      <c r="U211" s="311">
        <f t="shared" ca="1" si="89"/>
        <v>0</v>
      </c>
      <c r="V211" s="306">
        <f t="shared" ca="1" si="90"/>
        <v>1.0789784065489365</v>
      </c>
      <c r="W211" s="304">
        <f t="shared" ca="1" si="91"/>
        <v>0.89381572032710632</v>
      </c>
      <c r="Y211" s="314" t="str">
        <f t="shared" ca="1" si="109"/>
        <v/>
      </c>
      <c r="Z211" s="315" t="str">
        <f t="shared" ca="1" si="110"/>
        <v/>
      </c>
      <c r="AA211" s="316" t="str">
        <f t="shared" ca="1" si="111"/>
        <v/>
      </c>
      <c r="AC211" s="310" t="e">
        <f t="shared" ca="1" si="112"/>
        <v>#N/A</v>
      </c>
      <c r="AD211" s="323" t="e">
        <f t="shared" ca="1" si="113"/>
        <v>#N/A</v>
      </c>
      <c r="AE211" s="324" t="e">
        <f t="shared" ca="1" si="92"/>
        <v>#N/A</v>
      </c>
      <c r="AG211" s="306">
        <f t="shared" ca="1" si="114"/>
        <v>1.3059744397580955</v>
      </c>
      <c r="AH211" s="304">
        <f t="shared" ca="1" si="115"/>
        <v>-0.2881035742676839</v>
      </c>
    </row>
    <row r="212" spans="1:34" x14ac:dyDescent="0.2">
      <c r="A212" s="347">
        <f t="shared" ca="1" si="93"/>
        <v>0.1</v>
      </c>
      <c r="B212" s="304">
        <f t="shared" ca="1" si="94"/>
        <v>14.999999999999941</v>
      </c>
      <c r="D212" s="306">
        <f t="shared" ca="1" si="95"/>
        <v>-0.28606369488044509</v>
      </c>
      <c r="E212" s="307">
        <f t="shared" ca="1" si="96"/>
        <v>-9.748619874415402</v>
      </c>
      <c r="F212" s="304">
        <f t="shared" ca="1" si="97"/>
        <v>9.7528161006642389</v>
      </c>
      <c r="G212" s="306">
        <f t="shared" ca="1" si="98"/>
        <v>19.63699142743183</v>
      </c>
      <c r="H212" s="307">
        <f t="shared" ca="1" si="99"/>
        <v>-5.1944707112106432</v>
      </c>
      <c r="I212" s="304">
        <f t="shared" ca="1" si="100"/>
        <v>20.312408973104507</v>
      </c>
      <c r="J212" s="306">
        <f t="shared" ca="1" si="101"/>
        <v>390.33434026469496</v>
      </c>
      <c r="K212" s="307">
        <f t="shared" ca="1" si="102"/>
        <v>1267.0897300670858</v>
      </c>
      <c r="L212" s="304">
        <f t="shared" ca="1" si="87"/>
        <v>1325.8496450319528</v>
      </c>
      <c r="M212" s="306">
        <f t="shared" ca="1" si="103"/>
        <v>-0.25860163479707815</v>
      </c>
      <c r="N212" s="304">
        <f t="shared" ca="1" si="104"/>
        <v>-14.816782249056027</v>
      </c>
      <c r="P212" s="310">
        <f t="shared" ca="1" si="105"/>
        <v>23</v>
      </c>
      <c r="Q212" s="304">
        <f t="shared" ca="1" si="106"/>
        <v>0</v>
      </c>
      <c r="R212" s="306">
        <f t="shared" ca="1" si="107"/>
        <v>0</v>
      </c>
      <c r="S212" s="307">
        <f t="shared" ca="1" si="108"/>
        <v>3.0549999999999997</v>
      </c>
      <c r="T212" s="304">
        <f t="shared" ca="1" si="88"/>
        <v>29.969549999999998</v>
      </c>
      <c r="U212" s="311">
        <f t="shared" ca="1" si="89"/>
        <v>0</v>
      </c>
      <c r="V212" s="306">
        <f t="shared" ca="1" si="90"/>
        <v>1.0790294004461061</v>
      </c>
      <c r="W212" s="304">
        <f t="shared" ca="1" si="91"/>
        <v>0.91165183769200708</v>
      </c>
      <c r="Y212" s="314" t="str">
        <f t="shared" ca="1" si="109"/>
        <v/>
      </c>
      <c r="Z212" s="315" t="str">
        <f t="shared" ca="1" si="110"/>
        <v/>
      </c>
      <c r="AA212" s="316" t="str">
        <f t="shared" ca="1" si="111"/>
        <v/>
      </c>
      <c r="AC212" s="310">
        <f t="shared" ca="1" si="112"/>
        <v>14.999999999999941</v>
      </c>
      <c r="AD212" s="323">
        <f t="shared" ca="1" si="113"/>
        <v>390.33434026469496</v>
      </c>
      <c r="AE212" s="324" t="e">
        <f t="shared" ca="1" si="92"/>
        <v>#N/A</v>
      </c>
      <c r="AG212" s="306">
        <f t="shared" ca="1" si="114"/>
        <v>1.7654946507833906</v>
      </c>
      <c r="AH212" s="304">
        <f t="shared" ca="1" si="115"/>
        <v>-0.29257470387139328</v>
      </c>
    </row>
    <row r="213" spans="1:34" x14ac:dyDescent="0.2">
      <c r="A213" s="347">
        <f t="shared" ca="1" si="93"/>
        <v>0.1</v>
      </c>
      <c r="B213" s="304">
        <f t="shared" ca="1" si="94"/>
        <v>15.099999999999941</v>
      </c>
      <c r="D213" s="306">
        <f t="shared" ca="1" si="95"/>
        <v>-0.28849036661458999</v>
      </c>
      <c r="E213" s="307">
        <f t="shared" ca="1" si="96"/>
        <v>-9.7336871510901357</v>
      </c>
      <c r="F213" s="304">
        <f t="shared" ca="1" si="97"/>
        <v>9.7379614009774453</v>
      </c>
      <c r="G213" s="306">
        <f t="shared" ca="1" si="98"/>
        <v>19.608142390770372</v>
      </c>
      <c r="H213" s="307">
        <f t="shared" ca="1" si="99"/>
        <v>-6.1678394263196568</v>
      </c>
      <c r="I213" s="304">
        <f t="shared" ca="1" si="100"/>
        <v>20.555327562595281</v>
      </c>
      <c r="J213" s="306">
        <f t="shared" ca="1" si="101"/>
        <v>392.29659695560508</v>
      </c>
      <c r="K213" s="307">
        <f t="shared" ca="1" si="102"/>
        <v>1266.5216145602094</v>
      </c>
      <c r="L213" s="304">
        <f t="shared" ca="1" si="87"/>
        <v>1325.8859755390538</v>
      </c>
      <c r="M213" s="306">
        <f t="shared" ca="1" si="103"/>
        <v>-0.30475595145384121</v>
      </c>
      <c r="N213" s="304">
        <f t="shared" ca="1" si="104"/>
        <v>-17.461229799798907</v>
      </c>
      <c r="P213" s="310">
        <f t="shared" ca="1" si="105"/>
        <v>23</v>
      </c>
      <c r="Q213" s="304">
        <f t="shared" ca="1" si="106"/>
        <v>0</v>
      </c>
      <c r="R213" s="306">
        <f t="shared" ca="1" si="107"/>
        <v>0</v>
      </c>
      <c r="S213" s="307">
        <f t="shared" ca="1" si="108"/>
        <v>3.0549999999999997</v>
      </c>
      <c r="T213" s="304">
        <f t="shared" ca="1" si="88"/>
        <v>29.969549999999998</v>
      </c>
      <c r="U213" s="311">
        <f t="shared" ca="1" si="89"/>
        <v>0</v>
      </c>
      <c r="V213" s="306">
        <f t="shared" ca="1" si="90"/>
        <v>1.079090950466105</v>
      </c>
      <c r="W213" s="304">
        <f t="shared" ca="1" si="91"/>
        <v>0.93364058862373089</v>
      </c>
      <c r="Y213" s="314" t="str">
        <f t="shared" ca="1" si="109"/>
        <v/>
      </c>
      <c r="Z213" s="315" t="str">
        <f t="shared" ca="1" si="110"/>
        <v/>
      </c>
      <c r="AA213" s="316" t="str">
        <f t="shared" ca="1" si="111"/>
        <v/>
      </c>
      <c r="AC213" s="310" t="e">
        <f t="shared" ca="1" si="112"/>
        <v>#N/A</v>
      </c>
      <c r="AD213" s="323" t="e">
        <f t="shared" ca="1" si="113"/>
        <v>#N/A</v>
      </c>
      <c r="AE213" s="324" t="e">
        <f t="shared" ca="1" si="92"/>
        <v>#N/A</v>
      </c>
      <c r="AG213" s="306">
        <f t="shared" ca="1" si="114"/>
        <v>2.2102878108531834</v>
      </c>
      <c r="AH213" s="304">
        <f t="shared" ca="1" si="115"/>
        <v>-0.2984130401610498</v>
      </c>
    </row>
    <row r="214" spans="1:34" x14ac:dyDescent="0.2">
      <c r="A214" s="347">
        <f t="shared" ca="1" si="93"/>
        <v>0.1</v>
      </c>
      <c r="B214" s="304">
        <f t="shared" ca="1" si="94"/>
        <v>15.199999999999941</v>
      </c>
      <c r="D214" s="306">
        <f t="shared" ca="1" si="95"/>
        <v>-0.29152819201986196</v>
      </c>
      <c r="E214" s="307">
        <f t="shared" ca="1" si="96"/>
        <v>-9.7182983466363364</v>
      </c>
      <c r="F214" s="304">
        <f t="shared" ca="1" si="97"/>
        <v>9.7226699749079692</v>
      </c>
      <c r="G214" s="306">
        <f t="shared" ca="1" si="98"/>
        <v>19.578989571568385</v>
      </c>
      <c r="H214" s="307">
        <f t="shared" ca="1" si="99"/>
        <v>-7.1396692609832906</v>
      </c>
      <c r="I214" s="304">
        <f t="shared" ca="1" si="100"/>
        <v>20.84014658777172</v>
      </c>
      <c r="J214" s="306">
        <f t="shared" ca="1" si="101"/>
        <v>394.25595355372201</v>
      </c>
      <c r="K214" s="307">
        <f t="shared" ca="1" si="102"/>
        <v>1265.8562391258442</v>
      </c>
      <c r="L214" s="304">
        <f t="shared" ca="1" si="87"/>
        <v>1325.8317295367392</v>
      </c>
      <c r="M214" s="306">
        <f t="shared" ca="1" si="103"/>
        <v>-0.34967456496276639</v>
      </c>
      <c r="N214" s="304">
        <f t="shared" ca="1" si="104"/>
        <v>-20.034876775439646</v>
      </c>
      <c r="P214" s="310">
        <f t="shared" ca="1" si="105"/>
        <v>23</v>
      </c>
      <c r="Q214" s="304">
        <f t="shared" ca="1" si="106"/>
        <v>0</v>
      </c>
      <c r="R214" s="306">
        <f t="shared" ca="1" si="107"/>
        <v>0</v>
      </c>
      <c r="S214" s="307">
        <f t="shared" ca="1" si="108"/>
        <v>3.0549999999999997</v>
      </c>
      <c r="T214" s="304">
        <f t="shared" ca="1" si="88"/>
        <v>29.969549999999998</v>
      </c>
      <c r="U214" s="311">
        <f t="shared" ca="1" si="89"/>
        <v>0</v>
      </c>
      <c r="V214" s="306">
        <f t="shared" ca="1" si="90"/>
        <v>1.0791630418740288</v>
      </c>
      <c r="W214" s="304">
        <f t="shared" ca="1" si="91"/>
        <v>0.95975740567428436</v>
      </c>
      <c r="Y214" s="314" t="str">
        <f t="shared" ca="1" si="109"/>
        <v/>
      </c>
      <c r="Z214" s="315" t="str">
        <f t="shared" ca="1" si="110"/>
        <v/>
      </c>
      <c r="AA214" s="316" t="str">
        <f t="shared" ca="1" si="111"/>
        <v/>
      </c>
      <c r="AC214" s="310" t="e">
        <f t="shared" ca="1" si="112"/>
        <v>#N/A</v>
      </c>
      <c r="AD214" s="323" t="e">
        <f t="shared" ca="1" si="113"/>
        <v>#N/A</v>
      </c>
      <c r="AE214" s="324" t="e">
        <f t="shared" ca="1" si="92"/>
        <v>#N/A</v>
      </c>
      <c r="AG214" s="306">
        <f t="shared" ca="1" si="114"/>
        <v>2.6379816733129759</v>
      </c>
      <c r="AH214" s="304">
        <f t="shared" ca="1" si="115"/>
        <v>-0.30561066730727693</v>
      </c>
    </row>
    <row r="215" spans="1:34" x14ac:dyDescent="0.2">
      <c r="A215" s="347">
        <f t="shared" ca="1" si="93"/>
        <v>0.1</v>
      </c>
      <c r="B215" s="304">
        <f t="shared" ca="1" si="94"/>
        <v>15.29999999999994</v>
      </c>
      <c r="D215" s="306">
        <f t="shared" ca="1" si="95"/>
        <v>-0.29514794446840625</v>
      </c>
      <c r="E215" s="307">
        <f t="shared" ca="1" si="96"/>
        <v>-9.7023714270922579</v>
      </c>
      <c r="F215" s="304">
        <f t="shared" ca="1" si="97"/>
        <v>9.706859616703035</v>
      </c>
      <c r="G215" s="306">
        <f t="shared" ca="1" si="98"/>
        <v>19.549474777121546</v>
      </c>
      <c r="H215" s="307">
        <f t="shared" ca="1" si="99"/>
        <v>-8.1099064036925164</v>
      </c>
      <c r="I215" s="304">
        <f t="shared" ca="1" si="100"/>
        <v>21.164889461983126</v>
      </c>
      <c r="J215" s="306">
        <f t="shared" ca="1" si="101"/>
        <v>396.21237677115653</v>
      </c>
      <c r="K215" s="307">
        <f t="shared" ca="1" si="102"/>
        <v>1265.0937603426105</v>
      </c>
      <c r="L215" s="304">
        <f t="shared" ca="1" si="87"/>
        <v>1325.6871689672701</v>
      </c>
      <c r="M215" s="306">
        <f t="shared" ca="1" si="103"/>
        <v>-0.39323376102552299</v>
      </c>
      <c r="N215" s="304">
        <f t="shared" ca="1" si="104"/>
        <v>-22.530634868818471</v>
      </c>
      <c r="P215" s="310">
        <f t="shared" ca="1" si="105"/>
        <v>23</v>
      </c>
      <c r="Q215" s="304">
        <f t="shared" ca="1" si="106"/>
        <v>0</v>
      </c>
      <c r="R215" s="306">
        <f t="shared" ca="1" si="107"/>
        <v>0</v>
      </c>
      <c r="S215" s="307">
        <f t="shared" ca="1" si="108"/>
        <v>3.0549999999999997</v>
      </c>
      <c r="T215" s="304">
        <f t="shared" ca="1" si="88"/>
        <v>29.969549999999998</v>
      </c>
      <c r="U215" s="311">
        <f t="shared" ca="1" si="89"/>
        <v>0</v>
      </c>
      <c r="V215" s="306">
        <f t="shared" ca="1" si="90"/>
        <v>1.0792456596819888</v>
      </c>
      <c r="W215" s="304">
        <f t="shared" ca="1" si="91"/>
        <v>0.98997719289882158</v>
      </c>
      <c r="Y215" s="314" t="str">
        <f t="shared" ca="1" si="109"/>
        <v/>
      </c>
      <c r="Z215" s="315" t="str">
        <f t="shared" ca="1" si="110"/>
        <v/>
      </c>
      <c r="AA215" s="316" t="str">
        <f t="shared" ca="1" si="111"/>
        <v/>
      </c>
      <c r="AC215" s="310" t="e">
        <f t="shared" ca="1" si="112"/>
        <v>#N/A</v>
      </c>
      <c r="AD215" s="323" t="e">
        <f t="shared" ca="1" si="113"/>
        <v>#N/A</v>
      </c>
      <c r="AE215" s="324" t="e">
        <f t="shared" ca="1" si="92"/>
        <v>#N/A</v>
      </c>
      <c r="AG215" s="306">
        <f t="shared" ca="1" si="114"/>
        <v>3.0466688054436197</v>
      </c>
      <c r="AH215" s="304">
        <f t="shared" ca="1" si="115"/>
        <v>-0.31415954359223713</v>
      </c>
    </row>
    <row r="216" spans="1:34" x14ac:dyDescent="0.2">
      <c r="A216" s="347">
        <f t="shared" ca="1" si="93"/>
        <v>0.1</v>
      </c>
      <c r="B216" s="304">
        <f t="shared" ca="1" si="94"/>
        <v>15.39999999999994</v>
      </c>
      <c r="D216" s="306">
        <f t="shared" ca="1" si="95"/>
        <v>-0.2993181582065616</v>
      </c>
      <c r="E216" s="307">
        <f t="shared" ca="1" si="96"/>
        <v>-9.685830820231466</v>
      </c>
      <c r="F216" s="304">
        <f t="shared" ca="1" si="97"/>
        <v>9.690454583660042</v>
      </c>
      <c r="G216" s="306">
        <f t="shared" ca="1" si="98"/>
        <v>19.519542961300889</v>
      </c>
      <c r="H216" s="307">
        <f t="shared" ca="1" si="99"/>
        <v>-9.0784894857156626</v>
      </c>
      <c r="I216" s="304">
        <f t="shared" ca="1" si="100"/>
        <v>21.527459877103961</v>
      </c>
      <c r="J216" s="306">
        <f t="shared" ca="1" si="101"/>
        <v>398.16582765807766</v>
      </c>
      <c r="K216" s="307">
        <f t="shared" ca="1" si="102"/>
        <v>1264.2343405481402</v>
      </c>
      <c r="L216" s="304">
        <f t="shared" ca="1" si="87"/>
        <v>1325.4525620088532</v>
      </c>
      <c r="M216" s="306">
        <f t="shared" ca="1" si="103"/>
        <v>-0.43533778765769421</v>
      </c>
      <c r="N216" s="304">
        <f t="shared" ca="1" si="104"/>
        <v>-24.943017895348298</v>
      </c>
      <c r="P216" s="310">
        <f t="shared" ca="1" si="105"/>
        <v>23</v>
      </c>
      <c r="Q216" s="304">
        <f t="shared" ca="1" si="106"/>
        <v>0</v>
      </c>
      <c r="R216" s="306">
        <f t="shared" ca="1" si="107"/>
        <v>0</v>
      </c>
      <c r="S216" s="307">
        <f t="shared" ca="1" si="108"/>
        <v>3.0549999999999997</v>
      </c>
      <c r="T216" s="304">
        <f t="shared" ca="1" si="88"/>
        <v>29.969549999999998</v>
      </c>
      <c r="U216" s="311">
        <f t="shared" ca="1" si="89"/>
        <v>0</v>
      </c>
      <c r="V216" s="306">
        <f t="shared" ca="1" si="90"/>
        <v>1.0793387885621326</v>
      </c>
      <c r="W216" s="304">
        <f t="shared" ca="1" si="91"/>
        <v>1.0242741940666373</v>
      </c>
      <c r="Y216" s="314" t="str">
        <f t="shared" ca="1" si="109"/>
        <v/>
      </c>
      <c r="Z216" s="315" t="str">
        <f t="shared" ca="1" si="110"/>
        <v/>
      </c>
      <c r="AA216" s="316" t="str">
        <f t="shared" ca="1" si="111"/>
        <v/>
      </c>
      <c r="AC216" s="310" t="e">
        <f t="shared" ca="1" si="112"/>
        <v>#N/A</v>
      </c>
      <c r="AD216" s="323" t="e">
        <f t="shared" ca="1" si="113"/>
        <v>#N/A</v>
      </c>
      <c r="AE216" s="324" t="e">
        <f t="shared" ca="1" si="92"/>
        <v>#N/A</v>
      </c>
      <c r="AG216" s="306">
        <f t="shared" ca="1" si="114"/>
        <v>3.4349184171487734</v>
      </c>
      <c r="AH216" s="304">
        <f t="shared" ca="1" si="115"/>
        <v>-0.32405145430403326</v>
      </c>
    </row>
    <row r="217" spans="1:34" x14ac:dyDescent="0.2">
      <c r="A217" s="347">
        <f t="shared" ca="1" si="93"/>
        <v>0.1</v>
      </c>
      <c r="B217" s="304">
        <f t="shared" ca="1" si="94"/>
        <v>15.49999999999994</v>
      </c>
      <c r="D217" s="306">
        <f t="shared" ca="1" si="95"/>
        <v>-0.30400580232808916</v>
      </c>
      <c r="E217" s="307">
        <f t="shared" ca="1" si="96"/>
        <v>-9.66860767921135</v>
      </c>
      <c r="F217" s="304">
        <f t="shared" ca="1" si="97"/>
        <v>9.6733858592715016</v>
      </c>
      <c r="G217" s="306">
        <f t="shared" ca="1" si="98"/>
        <v>19.489142381068081</v>
      </c>
      <c r="H217" s="307">
        <f t="shared" ca="1" si="99"/>
        <v>-10.045350253636798</v>
      </c>
      <c r="I217" s="304">
        <f t="shared" ca="1" si="100"/>
        <v>21.925686590567352</v>
      </c>
      <c r="J217" s="306">
        <f t="shared" ca="1" si="101"/>
        <v>400.11626192519611</v>
      </c>
      <c r="K217" s="307">
        <f t="shared" ca="1" si="102"/>
        <v>1263.2781485611724</v>
      </c>
      <c r="L217" s="304">
        <f t="shared" ca="1" si="87"/>
        <v>1325.1281838709551</v>
      </c>
      <c r="M217" s="306">
        <f t="shared" ca="1" si="103"/>
        <v>-0.4759177708551654</v>
      </c>
      <c r="N217" s="304">
        <f t="shared" ca="1" si="104"/>
        <v>-27.268079665275192</v>
      </c>
      <c r="P217" s="310">
        <f t="shared" ca="1" si="105"/>
        <v>23</v>
      </c>
      <c r="Q217" s="304">
        <f t="shared" ca="1" si="106"/>
        <v>0</v>
      </c>
      <c r="R217" s="306">
        <f t="shared" ca="1" si="107"/>
        <v>0</v>
      </c>
      <c r="S217" s="307">
        <f t="shared" ca="1" si="108"/>
        <v>3.0549999999999997</v>
      </c>
      <c r="T217" s="304">
        <f t="shared" ca="1" si="88"/>
        <v>29.969549999999998</v>
      </c>
      <c r="U217" s="311">
        <f t="shared" ca="1" si="89"/>
        <v>0</v>
      </c>
      <c r="V217" s="306">
        <f t="shared" ca="1" si="90"/>
        <v>1.0794424127667113</v>
      </c>
      <c r="W217" s="304">
        <f t="shared" ca="1" si="91"/>
        <v>1.0626218735129045</v>
      </c>
      <c r="Y217" s="314" t="str">
        <f t="shared" ca="1" si="109"/>
        <v/>
      </c>
      <c r="Z217" s="315" t="str">
        <f t="shared" ca="1" si="110"/>
        <v/>
      </c>
      <c r="AA217" s="316" t="str">
        <f t="shared" ca="1" si="111"/>
        <v/>
      </c>
      <c r="AC217" s="310" t="e">
        <f t="shared" ca="1" si="112"/>
        <v>#N/A</v>
      </c>
      <c r="AD217" s="323" t="e">
        <f t="shared" ca="1" si="113"/>
        <v>#N/A</v>
      </c>
      <c r="AE217" s="324" t="e">
        <f t="shared" ca="1" si="92"/>
        <v>#N/A</v>
      </c>
      <c r="AG217" s="306">
        <f t="shared" ca="1" si="114"/>
        <v>3.8017629253717655</v>
      </c>
      <c r="AH217" s="304">
        <f t="shared" ca="1" si="115"/>
        <v>-0.33527796859791731</v>
      </c>
    </row>
    <row r="218" spans="1:34" x14ac:dyDescent="0.2">
      <c r="A218" s="347">
        <f t="shared" ca="1" si="93"/>
        <v>0.1</v>
      </c>
      <c r="B218" s="304">
        <f t="shared" ca="1" si="94"/>
        <v>15.599999999999939</v>
      </c>
      <c r="D218" s="306">
        <f t="shared" ca="1" si="95"/>
        <v>-0.30917691775415973</v>
      </c>
      <c r="E218" s="307">
        <f t="shared" ca="1" si="96"/>
        <v>-9.6506399641167704</v>
      </c>
      <c r="F218" s="304">
        <f t="shared" ca="1" si="97"/>
        <v>9.6555912342787025</v>
      </c>
      <c r="G218" s="306">
        <f t="shared" ca="1" si="98"/>
        <v>19.458224689292667</v>
      </c>
      <c r="H218" s="307">
        <f t="shared" ca="1" si="99"/>
        <v>-11.010414250048475</v>
      </c>
      <c r="I218" s="304">
        <f t="shared" ca="1" si="100"/>
        <v>22.357364111555484</v>
      </c>
      <c r="J218" s="306">
        <f t="shared" ca="1" si="101"/>
        <v>402.06363027871413</v>
      </c>
      <c r="K218" s="307">
        <f t="shared" ca="1" si="102"/>
        <v>1262.2253603359882</v>
      </c>
      <c r="L218" s="304">
        <f t="shared" ca="1" si="87"/>
        <v>1324.7143175297131</v>
      </c>
      <c r="M218" s="306">
        <f t="shared" ca="1" si="103"/>
        <v>-0.51492976056833895</v>
      </c>
      <c r="N218" s="304">
        <f t="shared" ca="1" si="104"/>
        <v>-29.50330202624782</v>
      </c>
      <c r="P218" s="310">
        <f t="shared" ca="1" si="105"/>
        <v>23</v>
      </c>
      <c r="Q218" s="304">
        <f t="shared" ca="1" si="106"/>
        <v>0</v>
      </c>
      <c r="R218" s="306">
        <f t="shared" ca="1" si="107"/>
        <v>0</v>
      </c>
      <c r="S218" s="307">
        <f t="shared" ca="1" si="108"/>
        <v>3.0549999999999997</v>
      </c>
      <c r="T218" s="304">
        <f t="shared" ca="1" si="88"/>
        <v>29.969549999999998</v>
      </c>
      <c r="U218" s="311">
        <f t="shared" ca="1" si="89"/>
        <v>0</v>
      </c>
      <c r="V218" s="306">
        <f t="shared" ca="1" si="90"/>
        <v>1.0795565160553682</v>
      </c>
      <c r="W218" s="304">
        <f t="shared" ca="1" si="91"/>
        <v>1.1049928098291204</v>
      </c>
      <c r="Y218" s="314" t="str">
        <f t="shared" ca="1" si="109"/>
        <v/>
      </c>
      <c r="Z218" s="315" t="str">
        <f t="shared" ca="1" si="110"/>
        <v/>
      </c>
      <c r="AA218" s="316" t="str">
        <f t="shared" ca="1" si="111"/>
        <v/>
      </c>
      <c r="AC218" s="310" t="e">
        <f t="shared" ca="1" si="112"/>
        <v>#N/A</v>
      </c>
      <c r="AD218" s="323" t="e">
        <f t="shared" ca="1" si="113"/>
        <v>#N/A</v>
      </c>
      <c r="AE218" s="324" t="e">
        <f t="shared" ca="1" si="92"/>
        <v>#N/A</v>
      </c>
      <c r="AG218" s="306">
        <f t="shared" ca="1" si="114"/>
        <v>4.1466644734108913</v>
      </c>
      <c r="AH218" s="304">
        <f t="shared" ca="1" si="115"/>
        <v>-0.34783040049522246</v>
      </c>
    </row>
    <row r="219" spans="1:34" x14ac:dyDescent="0.2">
      <c r="A219" s="347">
        <f t="shared" ca="1" si="93"/>
        <v>0.1</v>
      </c>
      <c r="B219" s="304">
        <f t="shared" ca="1" si="94"/>
        <v>15.699999999999939</v>
      </c>
      <c r="D219" s="306">
        <f t="shared" ca="1" si="95"/>
        <v>-0.31479719340309714</v>
      </c>
      <c r="E219" s="307">
        <f t="shared" ca="1" si="96"/>
        <v>-9.6318723671112707</v>
      </c>
      <c r="F219" s="304">
        <f t="shared" ca="1" si="97"/>
        <v>9.637015231351258</v>
      </c>
      <c r="G219" s="306">
        <f t="shared" ca="1" si="98"/>
        <v>19.426744969952356</v>
      </c>
      <c r="H219" s="307">
        <f t="shared" ca="1" si="99"/>
        <v>-11.973601486759602</v>
      </c>
      <c r="I219" s="304">
        <f t="shared" ca="1" si="100"/>
        <v>22.82028818160062</v>
      </c>
      <c r="J219" s="306">
        <f t="shared" ca="1" si="101"/>
        <v>404.00787876167635</v>
      </c>
      <c r="K219" s="307">
        <f t="shared" ca="1" si="102"/>
        <v>1261.0761595491479</v>
      </c>
      <c r="L219" s="304">
        <f t="shared" ca="1" si="87"/>
        <v>1324.2112544019317</v>
      </c>
      <c r="M219" s="306">
        <f t="shared" ca="1" si="103"/>
        <v>-0.55235218058658453</v>
      </c>
      <c r="N219" s="304">
        <f t="shared" ca="1" si="104"/>
        <v>-31.647448752459177</v>
      </c>
      <c r="P219" s="310">
        <f t="shared" ca="1" si="105"/>
        <v>23</v>
      </c>
      <c r="Q219" s="304">
        <f t="shared" ca="1" si="106"/>
        <v>0</v>
      </c>
      <c r="R219" s="306">
        <f t="shared" ca="1" si="107"/>
        <v>0</v>
      </c>
      <c r="S219" s="307">
        <f t="shared" ca="1" si="108"/>
        <v>3.0549999999999997</v>
      </c>
      <c r="T219" s="304">
        <f t="shared" ca="1" si="88"/>
        <v>29.969549999999998</v>
      </c>
      <c r="U219" s="311">
        <f t="shared" ca="1" si="89"/>
        <v>0</v>
      </c>
      <c r="V219" s="306">
        <f t="shared" ca="1" si="90"/>
        <v>1.0796810816296454</v>
      </c>
      <c r="W219" s="304">
        <f t="shared" ca="1" si="91"/>
        <v>1.1513586023053419</v>
      </c>
      <c r="Y219" s="314" t="str">
        <f t="shared" ca="1" si="109"/>
        <v/>
      </c>
      <c r="Z219" s="315" t="str">
        <f t="shared" ca="1" si="110"/>
        <v/>
      </c>
      <c r="AA219" s="316" t="str">
        <f t="shared" ca="1" si="111"/>
        <v/>
      </c>
      <c r="AC219" s="310" t="e">
        <f t="shared" ca="1" si="112"/>
        <v>#N/A</v>
      </c>
      <c r="AD219" s="323" t="e">
        <f t="shared" ca="1" si="113"/>
        <v>#N/A</v>
      </c>
      <c r="AE219" s="324" t="e">
        <f t="shared" ca="1" si="92"/>
        <v>#N/A</v>
      </c>
      <c r="AG219" s="306">
        <f t="shared" ca="1" si="114"/>
        <v>4.4694674088635988</v>
      </c>
      <c r="AH219" s="304">
        <f t="shared" ca="1" si="115"/>
        <v>-0.36169977408481851</v>
      </c>
    </row>
    <row r="220" spans="1:34" x14ac:dyDescent="0.2">
      <c r="A220" s="347">
        <f t="shared" ca="1" si="93"/>
        <v>0.1</v>
      </c>
      <c r="B220" s="304">
        <f t="shared" ca="1" si="94"/>
        <v>15.799999999999939</v>
      </c>
      <c r="D220" s="306">
        <f t="shared" ca="1" si="95"/>
        <v>-0.32083246637693769</v>
      </c>
      <c r="E220" s="307">
        <f t="shared" ca="1" si="96"/>
        <v>-9.6122561112346219</v>
      </c>
      <c r="F220" s="304">
        <f t="shared" ca="1" si="97"/>
        <v>9.6176089034358654</v>
      </c>
      <c r="G220" s="306">
        <f t="shared" ca="1" si="98"/>
        <v>19.394661723314663</v>
      </c>
      <c r="H220" s="307">
        <f t="shared" ca="1" si="99"/>
        <v>-12.934827097883064</v>
      </c>
      <c r="I220" s="304">
        <f t="shared" ca="1" si="100"/>
        <v>23.312285503869777</v>
      </c>
      <c r="J220" s="306">
        <f t="shared" ca="1" si="101"/>
        <v>405.94894909633967</v>
      </c>
      <c r="K220" s="307">
        <f t="shared" ca="1" si="102"/>
        <v>1259.8307381199156</v>
      </c>
      <c r="L220" s="304">
        <f t="shared" ca="1" si="87"/>
        <v>1323.6192949576528</v>
      </c>
      <c r="M220" s="306">
        <f t="shared" ca="1" si="103"/>
        <v>-0.58818293894969809</v>
      </c>
      <c r="N220" s="304">
        <f t="shared" ca="1" si="104"/>
        <v>-33.700399983418663</v>
      </c>
      <c r="P220" s="310">
        <f t="shared" ca="1" si="105"/>
        <v>23</v>
      </c>
      <c r="Q220" s="304">
        <f t="shared" ca="1" si="106"/>
        <v>0</v>
      </c>
      <c r="R220" s="306">
        <f t="shared" ca="1" si="107"/>
        <v>0</v>
      </c>
      <c r="S220" s="307">
        <f t="shared" ca="1" si="108"/>
        <v>3.0549999999999997</v>
      </c>
      <c r="T220" s="304">
        <f t="shared" ca="1" si="88"/>
        <v>29.969549999999998</v>
      </c>
      <c r="U220" s="311">
        <f t="shared" ca="1" si="89"/>
        <v>0</v>
      </c>
      <c r="V220" s="306">
        <f t="shared" ca="1" si="90"/>
        <v>1.079816092074553</v>
      </c>
      <c r="W220" s="304">
        <f t="shared" ca="1" si="91"/>
        <v>1.2016897898016283</v>
      </c>
      <c r="Y220" s="314" t="str">
        <f t="shared" ca="1" si="109"/>
        <v/>
      </c>
      <c r="Z220" s="315" t="str">
        <f t="shared" ca="1" si="110"/>
        <v/>
      </c>
      <c r="AA220" s="316" t="str">
        <f t="shared" ca="1" si="111"/>
        <v/>
      </c>
      <c r="AC220" s="310" t="e">
        <f t="shared" ca="1" si="112"/>
        <v>#N/A</v>
      </c>
      <c r="AD220" s="323" t="e">
        <f t="shared" ca="1" si="113"/>
        <v>#N/A</v>
      </c>
      <c r="AE220" s="324" t="e">
        <f t="shared" ca="1" si="92"/>
        <v>#N/A</v>
      </c>
      <c r="AG220" s="306">
        <f t="shared" ca="1" si="114"/>
        <v>4.7703426309041408</v>
      </c>
      <c r="AH220" s="304">
        <f t="shared" ca="1" si="115"/>
        <v>-0.37687679289863896</v>
      </c>
    </row>
    <row r="221" spans="1:34" x14ac:dyDescent="0.2">
      <c r="A221" s="347">
        <f t="shared" ca="1" si="93"/>
        <v>0.1</v>
      </c>
      <c r="B221" s="304">
        <f t="shared" ca="1" si="94"/>
        <v>15.899999999999938</v>
      </c>
      <c r="D221" s="306">
        <f t="shared" ca="1" si="95"/>
        <v>-0.3272491389580659</v>
      </c>
      <c r="E221" s="307">
        <f t="shared" ca="1" si="96"/>
        <v>-9.5917486537924397</v>
      </c>
      <c r="F221" s="304">
        <f t="shared" ca="1" si="97"/>
        <v>9.5973295367241551</v>
      </c>
      <c r="G221" s="306">
        <f t="shared" ca="1" si="98"/>
        <v>19.361936809418857</v>
      </c>
      <c r="H221" s="307">
        <f t="shared" ca="1" si="99"/>
        <v>-13.894001963262308</v>
      </c>
      <c r="I221" s="304">
        <f t="shared" ca="1" si="100"/>
        <v>23.831237642369011</v>
      </c>
      <c r="J221" s="306">
        <f t="shared" ca="1" si="101"/>
        <v>407.88677902297633</v>
      </c>
      <c r="K221" s="307">
        <f t="shared" ca="1" si="102"/>
        <v>1258.4892966668583</v>
      </c>
      <c r="L221" s="304">
        <f t="shared" ca="1" si="87"/>
        <v>1322.9387492725359</v>
      </c>
      <c r="M221" s="306">
        <f t="shared" ca="1" si="103"/>
        <v>-0.62243641856409082</v>
      </c>
      <c r="N221" s="304">
        <f t="shared" ca="1" si="104"/>
        <v>-35.66297979896077</v>
      </c>
      <c r="P221" s="310">
        <f t="shared" ca="1" si="105"/>
        <v>23</v>
      </c>
      <c r="Q221" s="304">
        <f t="shared" ca="1" si="106"/>
        <v>0</v>
      </c>
      <c r="R221" s="306">
        <f t="shared" ca="1" si="107"/>
        <v>0</v>
      </c>
      <c r="S221" s="307">
        <f t="shared" ca="1" si="108"/>
        <v>3.0549999999999997</v>
      </c>
      <c r="T221" s="304">
        <f t="shared" ca="1" si="88"/>
        <v>29.969549999999998</v>
      </c>
      <c r="U221" s="311">
        <f t="shared" ca="1" si="89"/>
        <v>0</v>
      </c>
      <c r="V221" s="306">
        <f t="shared" ca="1" si="90"/>
        <v>1.0799615293069185</v>
      </c>
      <c r="W221" s="304">
        <f t="shared" ca="1" si="91"/>
        <v>1.2559557815433837</v>
      </c>
      <c r="Y221" s="314" t="str">
        <f t="shared" ca="1" si="109"/>
        <v/>
      </c>
      <c r="Z221" s="315" t="str">
        <f t="shared" ca="1" si="110"/>
        <v/>
      </c>
      <c r="AA221" s="316" t="str">
        <f t="shared" ca="1" si="111"/>
        <v/>
      </c>
      <c r="AC221" s="310" t="e">
        <f t="shared" ca="1" si="112"/>
        <v>#N/A</v>
      </c>
      <c r="AD221" s="323" t="e">
        <f t="shared" ca="1" si="113"/>
        <v>#N/A</v>
      </c>
      <c r="AE221" s="324" t="e">
        <f t="shared" ca="1" si="92"/>
        <v>#N/A</v>
      </c>
      <c r="AG221" s="306">
        <f t="shared" ca="1" si="114"/>
        <v>5.0497289952235205</v>
      </c>
      <c r="AH221" s="304">
        <f t="shared" ca="1" si="115"/>
        <v>-0.39335181335568853</v>
      </c>
    </row>
    <row r="222" spans="1:34" x14ac:dyDescent="0.2">
      <c r="A222" s="347">
        <f t="shared" ca="1" si="93"/>
        <v>0.1</v>
      </c>
      <c r="B222" s="304">
        <f t="shared" ca="1" si="94"/>
        <v>15.999999999999938</v>
      </c>
      <c r="D222" s="306">
        <f t="shared" ca="1" si="95"/>
        <v>-0.33401451181622777</v>
      </c>
      <c r="E222" s="307">
        <f t="shared" ca="1" si="96"/>
        <v>-9.5703133235784978</v>
      </c>
      <c r="F222" s="304">
        <f t="shared" ca="1" si="97"/>
        <v>9.5761402874836765</v>
      </c>
      <c r="G222" s="306">
        <f t="shared" ca="1" si="98"/>
        <v>19.328535358237236</v>
      </c>
      <c r="H222" s="307">
        <f t="shared" ca="1" si="99"/>
        <v>-14.851033295620159</v>
      </c>
      <c r="I222" s="304">
        <f t="shared" ca="1" si="100"/>
        <v>24.375099364766612</v>
      </c>
      <c r="J222" s="306">
        <f t="shared" ca="1" si="101"/>
        <v>409.82130263135912</v>
      </c>
      <c r="K222" s="307">
        <f t="shared" ca="1" si="102"/>
        <v>1257.0520449039143</v>
      </c>
      <c r="L222" s="304">
        <f t="shared" ca="1" si="87"/>
        <v>1322.1699375222447</v>
      </c>
      <c r="M222" s="306">
        <f t="shared" ca="1" si="103"/>
        <v>-0.65514052093616959</v>
      </c>
      <c r="N222" s="304">
        <f t="shared" ca="1" si="104"/>
        <v>-37.536786837644669</v>
      </c>
      <c r="P222" s="310">
        <f t="shared" ca="1" si="105"/>
        <v>23</v>
      </c>
      <c r="Q222" s="304">
        <f t="shared" ca="1" si="106"/>
        <v>0</v>
      </c>
      <c r="R222" s="306">
        <f t="shared" ca="1" si="107"/>
        <v>0</v>
      </c>
      <c r="S222" s="307">
        <f t="shared" ca="1" si="108"/>
        <v>3.0549999999999997</v>
      </c>
      <c r="T222" s="304">
        <f t="shared" ca="1" si="88"/>
        <v>29.969549999999998</v>
      </c>
      <c r="U222" s="311">
        <f t="shared" ca="1" si="89"/>
        <v>0</v>
      </c>
      <c r="V222" s="306">
        <f t="shared" ca="1" si="90"/>
        <v>1.0801173745301658</v>
      </c>
      <c r="W222" s="304">
        <f t="shared" ca="1" si="91"/>
        <v>1.314124799204105</v>
      </c>
      <c r="Y222" s="314" t="str">
        <f t="shared" ca="1" si="109"/>
        <v/>
      </c>
      <c r="Z222" s="315" t="str">
        <f t="shared" ca="1" si="110"/>
        <v/>
      </c>
      <c r="AA222" s="316" t="str">
        <f t="shared" ca="1" si="111"/>
        <v/>
      </c>
      <c r="AC222" s="310">
        <f t="shared" ca="1" si="112"/>
        <v>15.999999999999938</v>
      </c>
      <c r="AD222" s="323">
        <f t="shared" ca="1" si="113"/>
        <v>409.82130263135912</v>
      </c>
      <c r="AE222" s="324" t="e">
        <f t="shared" ca="1" si="92"/>
        <v>#N/A</v>
      </c>
      <c r="AG222" s="306">
        <f t="shared" ca="1" si="114"/>
        <v>5.3082758912493064</v>
      </c>
      <c r="AH222" s="304">
        <f t="shared" ca="1" si="115"/>
        <v>-0.41111482210912725</v>
      </c>
    </row>
    <row r="223" spans="1:34" x14ac:dyDescent="0.2">
      <c r="A223" s="347">
        <f t="shared" ca="1" si="93"/>
        <v>0.1</v>
      </c>
      <c r="B223" s="304">
        <f t="shared" ca="1" si="94"/>
        <v>16.099999999999937</v>
      </c>
      <c r="D223" s="306">
        <f t="shared" ca="1" si="95"/>
        <v>-0.34109703777217731</v>
      </c>
      <c r="E223" s="307">
        <f t="shared" ca="1" si="96"/>
        <v>-9.5479189177501134</v>
      </c>
      <c r="F223" s="304">
        <f t="shared" ca="1" si="97"/>
        <v>9.554009778575038</v>
      </c>
      <c r="G223" s="306">
        <f t="shared" ca="1" si="98"/>
        <v>19.294425654460017</v>
      </c>
      <c r="H223" s="307">
        <f t="shared" ca="1" si="99"/>
        <v>-15.80582518739517</v>
      </c>
      <c r="I223" s="304">
        <f t="shared" ca="1" si="100"/>
        <v>24.941911939343793</v>
      </c>
      <c r="J223" s="306">
        <f t="shared" ca="1" si="101"/>
        <v>411.75245068199399</v>
      </c>
      <c r="K223" s="307">
        <f t="shared" ca="1" si="102"/>
        <v>1255.5192019797635</v>
      </c>
      <c r="L223" s="304">
        <f t="shared" ca="1" si="87"/>
        <v>1321.3131904217601</v>
      </c>
      <c r="M223" s="306">
        <f t="shared" ca="1" si="103"/>
        <v>-0.68633388754578584</v>
      </c>
      <c r="N223" s="304">
        <f t="shared" ca="1" si="104"/>
        <v>-39.32403509317998</v>
      </c>
      <c r="P223" s="310">
        <f t="shared" ca="1" si="105"/>
        <v>23</v>
      </c>
      <c r="Q223" s="304">
        <f t="shared" ca="1" si="106"/>
        <v>0</v>
      </c>
      <c r="R223" s="306">
        <f t="shared" ca="1" si="107"/>
        <v>0</v>
      </c>
      <c r="S223" s="307">
        <f t="shared" ca="1" si="108"/>
        <v>3.0549999999999997</v>
      </c>
      <c r="T223" s="304">
        <f t="shared" ca="1" si="88"/>
        <v>29.969549999999998</v>
      </c>
      <c r="U223" s="311">
        <f t="shared" ca="1" si="89"/>
        <v>0</v>
      </c>
      <c r="V223" s="306">
        <f t="shared" ca="1" si="90"/>
        <v>1.0802836081950933</v>
      </c>
      <c r="W223" s="304">
        <f t="shared" ca="1" si="91"/>
        <v>1.3761638295544985</v>
      </c>
      <c r="Y223" s="314" t="str">
        <f t="shared" ca="1" si="109"/>
        <v/>
      </c>
      <c r="Z223" s="315" t="str">
        <f t="shared" ca="1" si="110"/>
        <v/>
      </c>
      <c r="AA223" s="316" t="str">
        <f t="shared" ca="1" si="111"/>
        <v/>
      </c>
      <c r="AC223" s="310" t="e">
        <f t="shared" ca="1" si="112"/>
        <v>#N/A</v>
      </c>
      <c r="AD223" s="323" t="e">
        <f t="shared" ca="1" si="113"/>
        <v>#N/A</v>
      </c>
      <c r="AE223" s="324" t="e">
        <f t="shared" ca="1" si="92"/>
        <v>#N/A</v>
      </c>
      <c r="AG223" s="306">
        <f t="shared" ca="1" si="114"/>
        <v>5.5467899257736457</v>
      </c>
      <c r="AH223" s="304">
        <f t="shared" ca="1" si="115"/>
        <v>-0.43015541708808674</v>
      </c>
    </row>
    <row r="224" spans="1:34" x14ac:dyDescent="0.2">
      <c r="A224" s="347">
        <f t="shared" ca="1" si="93"/>
        <v>0.1</v>
      </c>
      <c r="B224" s="304">
        <f t="shared" ca="1" si="94"/>
        <v>16.199999999999939</v>
      </c>
      <c r="D224" s="306">
        <f t="shared" ca="1" si="95"/>
        <v>-0.34846650374864596</v>
      </c>
      <c r="E224" s="307">
        <f t="shared" ca="1" si="96"/>
        <v>-9.5245392798649746</v>
      </c>
      <c r="F224" s="304">
        <f t="shared" ca="1" si="97"/>
        <v>9.5309116771652853</v>
      </c>
      <c r="G224" s="306">
        <f t="shared" ca="1" si="98"/>
        <v>19.259579004085154</v>
      </c>
      <c r="H224" s="307">
        <f t="shared" ca="1" si="99"/>
        <v>-16.758279115381669</v>
      </c>
      <c r="I224" s="304">
        <f t="shared" ca="1" si="100"/>
        <v>25.529812030714897</v>
      </c>
      <c r="J224" s="306">
        <f t="shared" ca="1" si="101"/>
        <v>413.68015091492123</v>
      </c>
      <c r="K224" s="307">
        <f t="shared" ca="1" si="102"/>
        <v>1253.8909967646246</v>
      </c>
      <c r="L224" s="304">
        <f t="shared" ca="1" si="87"/>
        <v>1320.3688496130071</v>
      </c>
      <c r="M224" s="306">
        <f t="shared" ca="1" si="103"/>
        <v>-0.71606337900617212</v>
      </c>
      <c r="N224" s="304">
        <f t="shared" ca="1" si="104"/>
        <v>-41.027409480930338</v>
      </c>
      <c r="P224" s="310">
        <f t="shared" ca="1" si="105"/>
        <v>23</v>
      </c>
      <c r="Q224" s="304">
        <f t="shared" ca="1" si="106"/>
        <v>0</v>
      </c>
      <c r="R224" s="306">
        <f t="shared" ca="1" si="107"/>
        <v>0</v>
      </c>
      <c r="S224" s="307">
        <f t="shared" ca="1" si="108"/>
        <v>3.0549999999999997</v>
      </c>
      <c r="T224" s="304">
        <f t="shared" ca="1" si="88"/>
        <v>29.969549999999998</v>
      </c>
      <c r="U224" s="311">
        <f t="shared" ca="1" si="89"/>
        <v>0</v>
      </c>
      <c r="V224" s="306">
        <f t="shared" ca="1" si="90"/>
        <v>1.0804602099662142</v>
      </c>
      <c r="W224" s="304">
        <f t="shared" ca="1" si="91"/>
        <v>1.442038586912165</v>
      </c>
      <c r="Y224" s="314" t="str">
        <f t="shared" ca="1" si="109"/>
        <v/>
      </c>
      <c r="Z224" s="315" t="str">
        <f t="shared" ca="1" si="110"/>
        <v/>
      </c>
      <c r="AA224" s="316" t="str">
        <f t="shared" ca="1" si="111"/>
        <v/>
      </c>
      <c r="AC224" s="310" t="e">
        <f t="shared" ca="1" si="112"/>
        <v>#N/A</v>
      </c>
      <c r="AD224" s="323" t="e">
        <f t="shared" ca="1" si="113"/>
        <v>#N/A</v>
      </c>
      <c r="AE224" s="324" t="e">
        <f t="shared" ca="1" si="92"/>
        <v>#N/A</v>
      </c>
      <c r="AG224" s="306">
        <f t="shared" ca="1" si="114"/>
        <v>5.766187537993547</v>
      </c>
      <c r="AH224" s="304">
        <f t="shared" ca="1" si="115"/>
        <v>-0.45046279199819922</v>
      </c>
    </row>
    <row r="225" spans="1:34" x14ac:dyDescent="0.2">
      <c r="A225" s="347">
        <f t="shared" ca="1" si="93"/>
        <v>0.1</v>
      </c>
      <c r="B225" s="304">
        <f t="shared" ca="1" si="94"/>
        <v>16.29999999999994</v>
      </c>
      <c r="D225" s="306">
        <f t="shared" ca="1" si="95"/>
        <v>-0.35609415035967107</v>
      </c>
      <c r="E225" s="307">
        <f t="shared" ca="1" si="96"/>
        <v>-9.500152876040735</v>
      </c>
      <c r="F225" s="304">
        <f t="shared" ca="1" si="97"/>
        <v>9.5068242705998003</v>
      </c>
      <c r="G225" s="306">
        <f t="shared" ca="1" si="98"/>
        <v>19.223969589049187</v>
      </c>
      <c r="H225" s="307">
        <f t="shared" ca="1" si="99"/>
        <v>-17.708294402985743</v>
      </c>
      <c r="I225" s="304">
        <f t="shared" ca="1" si="100"/>
        <v>26.137036890655835</v>
      </c>
      <c r="J225" s="306">
        <f t="shared" ca="1" si="101"/>
        <v>415.60432834457794</v>
      </c>
      <c r="K225" s="307">
        <f t="shared" ca="1" si="102"/>
        <v>1252.1676680887063</v>
      </c>
      <c r="L225" s="304">
        <f t="shared" ca="1" si="87"/>
        <v>1319.337268004454</v>
      </c>
      <c r="M225" s="306">
        <f t="shared" ca="1" si="103"/>
        <v>-0.74438185494829645</v>
      </c>
      <c r="N225" s="304">
        <f t="shared" ca="1" si="104"/>
        <v>-42.64993863465682</v>
      </c>
      <c r="P225" s="310">
        <f t="shared" ca="1" si="105"/>
        <v>23</v>
      </c>
      <c r="Q225" s="304">
        <f t="shared" ca="1" si="106"/>
        <v>0</v>
      </c>
      <c r="R225" s="306">
        <f t="shared" ca="1" si="107"/>
        <v>0</v>
      </c>
      <c r="S225" s="307">
        <f t="shared" ca="1" si="108"/>
        <v>3.0549999999999997</v>
      </c>
      <c r="T225" s="304">
        <f t="shared" ca="1" si="88"/>
        <v>29.969549999999998</v>
      </c>
      <c r="U225" s="311">
        <f t="shared" ca="1" si="89"/>
        <v>0</v>
      </c>
      <c r="V225" s="306">
        <f t="shared" ca="1" si="90"/>
        <v>1.0806471586931901</v>
      </c>
      <c r="W225" s="304">
        <f t="shared" ca="1" si="91"/>
        <v>1.5117134846131561</v>
      </c>
      <c r="Y225" s="314" t="str">
        <f t="shared" ca="1" si="109"/>
        <v/>
      </c>
      <c r="Z225" s="315" t="str">
        <f t="shared" ca="1" si="110"/>
        <v/>
      </c>
      <c r="AA225" s="316" t="str">
        <f t="shared" ca="1" si="111"/>
        <v/>
      </c>
      <c r="AC225" s="310" t="e">
        <f t="shared" ca="1" si="112"/>
        <v>#N/A</v>
      </c>
      <c r="AD225" s="323" t="e">
        <f t="shared" ca="1" si="113"/>
        <v>#N/A</v>
      </c>
      <c r="AE225" s="324" t="e">
        <f t="shared" ca="1" si="92"/>
        <v>#N/A</v>
      </c>
      <c r="AG225" s="306">
        <f t="shared" ca="1" si="114"/>
        <v>5.9674544383817674</v>
      </c>
      <c r="AH225" s="304">
        <f t="shared" ca="1" si="115"/>
        <v>-0.47202572403016863</v>
      </c>
    </row>
    <row r="226" spans="1:34" x14ac:dyDescent="0.2">
      <c r="A226" s="347">
        <f t="shared" ca="1" si="93"/>
        <v>0.1</v>
      </c>
      <c r="B226" s="304">
        <f t="shared" ca="1" si="94"/>
        <v>16.399999999999942</v>
      </c>
      <c r="D226" s="306">
        <f t="shared" ca="1" si="95"/>
        <v>-0.36395273924234328</v>
      </c>
      <c r="E226" s="307">
        <f t="shared" ca="1" si="96"/>
        <v>-9.4747423818778902</v>
      </c>
      <c r="F226" s="304">
        <f t="shared" ca="1" si="97"/>
        <v>9.4817300530733899</v>
      </c>
      <c r="G226" s="306">
        <f t="shared" ca="1" si="98"/>
        <v>19.187574315124952</v>
      </c>
      <c r="H226" s="307">
        <f t="shared" ca="1" si="99"/>
        <v>-18.65576864117353</v>
      </c>
      <c r="I226" s="304">
        <f t="shared" ca="1" si="100"/>
        <v>26.761926531762178</v>
      </c>
      <c r="J226" s="306">
        <f t="shared" ca="1" si="101"/>
        <v>417.52490553978663</v>
      </c>
      <c r="K226" s="307">
        <f t="shared" ca="1" si="102"/>
        <v>1250.3494649364982</v>
      </c>
      <c r="L226" s="304">
        <f t="shared" ca="1" si="87"/>
        <v>1318.2188100664453</v>
      </c>
      <c r="M226" s="306">
        <f t="shared" ca="1" si="103"/>
        <v>-0.77134626868482858</v>
      </c>
      <c r="N226" s="304">
        <f t="shared" ca="1" si="104"/>
        <v>-44.194885738804693</v>
      </c>
      <c r="P226" s="310">
        <f t="shared" ca="1" si="105"/>
        <v>23</v>
      </c>
      <c r="Q226" s="304">
        <f t="shared" ca="1" si="106"/>
        <v>0</v>
      </c>
      <c r="R226" s="306">
        <f t="shared" ca="1" si="107"/>
        <v>0</v>
      </c>
      <c r="S226" s="307">
        <f t="shared" ca="1" si="108"/>
        <v>3.0549999999999997</v>
      </c>
      <c r="T226" s="304">
        <f t="shared" ca="1" si="88"/>
        <v>29.969549999999998</v>
      </c>
      <c r="U226" s="311">
        <f t="shared" ca="1" si="89"/>
        <v>0</v>
      </c>
      <c r="V226" s="306">
        <f t="shared" ca="1" si="90"/>
        <v>1.0808444323869111</v>
      </c>
      <c r="W226" s="304">
        <f t="shared" ca="1" si="91"/>
        <v>1.5851516147382814</v>
      </c>
      <c r="Y226" s="314" t="str">
        <f t="shared" ca="1" si="109"/>
        <v/>
      </c>
      <c r="Z226" s="315" t="str">
        <f t="shared" ca="1" si="110"/>
        <v/>
      </c>
      <c r="AA226" s="316" t="str">
        <f t="shared" ca="1" si="111"/>
        <v/>
      </c>
      <c r="AC226" s="310" t="e">
        <f t="shared" ca="1" si="112"/>
        <v>#N/A</v>
      </c>
      <c r="AD226" s="323" t="e">
        <f t="shared" ca="1" si="113"/>
        <v>#N/A</v>
      </c>
      <c r="AE226" s="324" t="e">
        <f t="shared" ca="1" si="92"/>
        <v>#N/A</v>
      </c>
      <c r="AG226" s="306">
        <f t="shared" ca="1" si="114"/>
        <v>6.1516120504530392</v>
      </c>
      <c r="AH226" s="304">
        <f t="shared" ca="1" si="115"/>
        <v>-0.49483256452149144</v>
      </c>
    </row>
    <row r="227" spans="1:34" x14ac:dyDescent="0.2">
      <c r="A227" s="347">
        <f t="shared" ca="1" si="93"/>
        <v>0.1</v>
      </c>
      <c r="B227" s="304">
        <f t="shared" ca="1" si="94"/>
        <v>16.499999999999943</v>
      </c>
      <c r="D227" s="306">
        <f t="shared" ca="1" si="95"/>
        <v>-0.3720165780407732</v>
      </c>
      <c r="E227" s="307">
        <f t="shared" ca="1" si="96"/>
        <v>-9.4482942889691408</v>
      </c>
      <c r="F227" s="304">
        <f t="shared" ca="1" si="97"/>
        <v>9.4556153319233562</v>
      </c>
      <c r="G227" s="306">
        <f t="shared" ca="1" si="98"/>
        <v>19.150372657320876</v>
      </c>
      <c r="H227" s="307">
        <f t="shared" ca="1" si="99"/>
        <v>-19.600598070070443</v>
      </c>
      <c r="I227" s="304">
        <f t="shared" ca="1" si="100"/>
        <v>27.402923523206649</v>
      </c>
      <c r="J227" s="306">
        <f t="shared" ca="1" si="101"/>
        <v>419.44180288840892</v>
      </c>
      <c r="K227" s="307">
        <f t="shared" ca="1" si="102"/>
        <v>1248.436646600936</v>
      </c>
      <c r="L227" s="304">
        <f t="shared" ca="1" si="87"/>
        <v>1317.0138520860246</v>
      </c>
      <c r="M227" s="306">
        <f t="shared" ca="1" si="103"/>
        <v>-0.7970160699327411</v>
      </c>
      <c r="N227" s="304">
        <f t="shared" ca="1" si="104"/>
        <v>-45.665657011249735</v>
      </c>
      <c r="P227" s="310">
        <f t="shared" ca="1" si="105"/>
        <v>23</v>
      </c>
      <c r="Q227" s="304">
        <f t="shared" ca="1" si="106"/>
        <v>0</v>
      </c>
      <c r="R227" s="306">
        <f t="shared" ca="1" si="107"/>
        <v>0</v>
      </c>
      <c r="S227" s="307">
        <f t="shared" ca="1" si="108"/>
        <v>3.0549999999999997</v>
      </c>
      <c r="T227" s="304">
        <f t="shared" ca="1" si="88"/>
        <v>29.969549999999998</v>
      </c>
      <c r="U227" s="311">
        <f t="shared" ca="1" si="89"/>
        <v>0</v>
      </c>
      <c r="V227" s="306">
        <f t="shared" ca="1" si="90"/>
        <v>1.0810520081997852</v>
      </c>
      <c r="W227" s="304">
        <f t="shared" ca="1" si="91"/>
        <v>1.6623147353559762</v>
      </c>
      <c r="Y227" s="314" t="str">
        <f t="shared" ca="1" si="109"/>
        <v/>
      </c>
      <c r="Z227" s="315" t="str">
        <f t="shared" ca="1" si="110"/>
        <v/>
      </c>
      <c r="AA227" s="316" t="str">
        <f t="shared" ca="1" si="111"/>
        <v/>
      </c>
      <c r="AC227" s="310" t="e">
        <f t="shared" ca="1" si="112"/>
        <v>#N/A</v>
      </c>
      <c r="AD227" s="323" t="e">
        <f t="shared" ca="1" si="113"/>
        <v>#N/A</v>
      </c>
      <c r="AE227" s="324" t="e">
        <f t="shared" ca="1" si="92"/>
        <v>#N/A</v>
      </c>
      <c r="AG227" s="306">
        <f t="shared" ca="1" si="114"/>
        <v>6.3196906385041611</v>
      </c>
      <c r="AH227" s="304">
        <f t="shared" ca="1" si="115"/>
        <v>-0.51887123232022303</v>
      </c>
    </row>
    <row r="228" spans="1:34" x14ac:dyDescent="0.2">
      <c r="A228" s="347">
        <f t="shared" ca="1" si="93"/>
        <v>0.1</v>
      </c>
      <c r="B228" s="304">
        <f t="shared" ca="1" si="94"/>
        <v>16.599999999999945</v>
      </c>
      <c r="D228" s="306">
        <f t="shared" ca="1" si="95"/>
        <v>-0.38026151220413529</v>
      </c>
      <c r="E228" s="307">
        <f t="shared" ca="1" si="96"/>
        <v>-9.4207985366341607</v>
      </c>
      <c r="F228" s="304">
        <f t="shared" ca="1" si="97"/>
        <v>9.4284698591824601</v>
      </c>
      <c r="G228" s="306">
        <f t="shared" ca="1" si="98"/>
        <v>19.112346506100462</v>
      </c>
      <c r="H228" s="307">
        <f t="shared" ca="1" si="99"/>
        <v>-20.542677923733859</v>
      </c>
      <c r="I228" s="304">
        <f t="shared" ca="1" si="100"/>
        <v>28.058570976575286</v>
      </c>
      <c r="J228" s="306">
        <f t="shared" ca="1" si="101"/>
        <v>421.35493884657996</v>
      </c>
      <c r="K228" s="307">
        <f t="shared" ca="1" si="102"/>
        <v>1246.4294828012457</v>
      </c>
      <c r="L228" s="304">
        <f t="shared" ca="1" si="87"/>
        <v>1315.7227823848707</v>
      </c>
      <c r="M228" s="306">
        <f t="shared" ca="1" si="103"/>
        <v>-0.82145189518618811</v>
      </c>
      <c r="N228" s="304">
        <f t="shared" ca="1" si="104"/>
        <v>-47.065726667191441</v>
      </c>
      <c r="P228" s="310">
        <f t="shared" ca="1" si="105"/>
        <v>23</v>
      </c>
      <c r="Q228" s="304">
        <f t="shared" ca="1" si="106"/>
        <v>0</v>
      </c>
      <c r="R228" s="306">
        <f t="shared" ca="1" si="107"/>
        <v>0</v>
      </c>
      <c r="S228" s="307">
        <f t="shared" ca="1" si="108"/>
        <v>3.0549999999999997</v>
      </c>
      <c r="T228" s="304">
        <f t="shared" ca="1" si="88"/>
        <v>29.969549999999998</v>
      </c>
      <c r="U228" s="311">
        <f t="shared" ca="1" si="89"/>
        <v>0</v>
      </c>
      <c r="V228" s="306">
        <f t="shared" ca="1" si="90"/>
        <v>1.0812698624098214</v>
      </c>
      <c r="W228" s="304">
        <f t="shared" ca="1" si="91"/>
        <v>1.743163264584038</v>
      </c>
      <c r="Y228" s="314" t="str">
        <f t="shared" ca="1" si="109"/>
        <v/>
      </c>
      <c r="Z228" s="315" t="str">
        <f t="shared" ca="1" si="110"/>
        <v/>
      </c>
      <c r="AA228" s="316" t="str">
        <f t="shared" ca="1" si="111"/>
        <v/>
      </c>
      <c r="AC228" s="310" t="e">
        <f t="shared" ca="1" si="112"/>
        <v>#N/A</v>
      </c>
      <c r="AD228" s="323" t="e">
        <f t="shared" ca="1" si="113"/>
        <v>#N/A</v>
      </c>
      <c r="AE228" s="324" t="e">
        <f t="shared" ca="1" si="92"/>
        <v>#N/A</v>
      </c>
      <c r="AG228" s="306">
        <f t="shared" ca="1" si="114"/>
        <v>6.4727084976724685</v>
      </c>
      <c r="AH228" s="304">
        <f t="shared" ca="1" si="115"/>
        <v>-0.54412920960915756</v>
      </c>
    </row>
    <row r="229" spans="1:34" x14ac:dyDescent="0.2">
      <c r="A229" s="347">
        <f t="shared" ca="1" si="93"/>
        <v>0.1</v>
      </c>
      <c r="B229" s="304">
        <f t="shared" ca="1" si="94"/>
        <v>16.699999999999946</v>
      </c>
      <c r="D229" s="306">
        <f t="shared" ca="1" si="95"/>
        <v>-0.38866489170105606</v>
      </c>
      <c r="E229" s="307">
        <f t="shared" ca="1" si="96"/>
        <v>-9.3922481719903299</v>
      </c>
      <c r="F229" s="304">
        <f t="shared" ca="1" si="97"/>
        <v>9.400286491501026</v>
      </c>
      <c r="G229" s="306">
        <f t="shared" ca="1" si="98"/>
        <v>19.073480016930358</v>
      </c>
      <c r="H229" s="307">
        <f t="shared" ca="1" si="99"/>
        <v>-21.481902740932892</v>
      </c>
      <c r="I229" s="304">
        <f t="shared" ca="1" si="100"/>
        <v>28.72750920854681</v>
      </c>
      <c r="J229" s="306">
        <f t="shared" ca="1" si="101"/>
        <v>423.26423017273152</v>
      </c>
      <c r="K229" s="307">
        <f t="shared" ca="1" si="102"/>
        <v>1244.3282537680125</v>
      </c>
      <c r="L229" s="304">
        <f t="shared" ca="1" si="87"/>
        <v>1314.3460015038149</v>
      </c>
      <c r="M229" s="306">
        <f t="shared" ca="1" si="103"/>
        <v>-0.8447145173685322</v>
      </c>
      <c r="N229" s="304">
        <f t="shared" ca="1" si="104"/>
        <v>-48.398576738647172</v>
      </c>
      <c r="P229" s="310">
        <f t="shared" ca="1" si="105"/>
        <v>23</v>
      </c>
      <c r="Q229" s="304">
        <f t="shared" ca="1" si="106"/>
        <v>0</v>
      </c>
      <c r="R229" s="306">
        <f t="shared" ca="1" si="107"/>
        <v>0</v>
      </c>
      <c r="S229" s="307">
        <f t="shared" ca="1" si="108"/>
        <v>3.0549999999999997</v>
      </c>
      <c r="T229" s="304">
        <f t="shared" ca="1" si="88"/>
        <v>29.969549999999998</v>
      </c>
      <c r="U229" s="311">
        <f t="shared" ca="1" si="89"/>
        <v>0</v>
      </c>
      <c r="V229" s="306">
        <f t="shared" ca="1" si="90"/>
        <v>1.0814979704081293</v>
      </c>
      <c r="W229" s="304">
        <f t="shared" ca="1" si="91"/>
        <v>1.8276562808198875</v>
      </c>
      <c r="Y229" s="314" t="str">
        <f t="shared" ca="1" si="109"/>
        <v/>
      </c>
      <c r="Z229" s="315" t="str">
        <f t="shared" ca="1" si="110"/>
        <v/>
      </c>
      <c r="AA229" s="316" t="str">
        <f t="shared" ca="1" si="111"/>
        <v/>
      </c>
      <c r="AC229" s="310" t="e">
        <f t="shared" ca="1" si="112"/>
        <v>#N/A</v>
      </c>
      <c r="AD229" s="323" t="e">
        <f t="shared" ca="1" si="113"/>
        <v>#N/A</v>
      </c>
      <c r="AE229" s="324" t="e">
        <f t="shared" ca="1" si="92"/>
        <v>#N/A</v>
      </c>
      <c r="AG229" s="306">
        <f t="shared" ca="1" si="114"/>
        <v>6.6116564256570669</v>
      </c>
      <c r="AH229" s="304">
        <f t="shared" ca="1" si="115"/>
        <v>-0.57059353996204198</v>
      </c>
    </row>
    <row r="230" spans="1:34" x14ac:dyDescent="0.2">
      <c r="A230" s="347">
        <f t="shared" ca="1" si="93"/>
        <v>0.1</v>
      </c>
      <c r="B230" s="304">
        <f t="shared" ca="1" si="94"/>
        <v>16.799999999999947</v>
      </c>
      <c r="D230" s="306">
        <f t="shared" ca="1" si="95"/>
        <v>-0.39720551956401445</v>
      </c>
      <c r="E230" s="307">
        <f t="shared" ca="1" si="96"/>
        <v>-9.3626390395532493</v>
      </c>
      <c r="F230" s="304">
        <f t="shared" ca="1" si="97"/>
        <v>9.3710608796303685</v>
      </c>
      <c r="G230" s="306">
        <f t="shared" ca="1" si="98"/>
        <v>19.033759464973954</v>
      </c>
      <c r="H230" s="307">
        <f t="shared" ca="1" si="99"/>
        <v>-22.418166644888217</v>
      </c>
      <c r="I230" s="304">
        <f t="shared" ca="1" si="100"/>
        <v>29.408471485074912</v>
      </c>
      <c r="J230" s="306">
        <f t="shared" ca="1" si="101"/>
        <v>425.16959214682674</v>
      </c>
      <c r="K230" s="307">
        <f t="shared" ca="1" si="102"/>
        <v>1242.1332502987214</v>
      </c>
      <c r="L230" s="304">
        <f t="shared" ca="1" si="87"/>
        <v>1312.8839223571765</v>
      </c>
      <c r="M230" s="306">
        <f t="shared" ca="1" si="103"/>
        <v>-0.86686402274949093</v>
      </c>
      <c r="N230" s="304">
        <f t="shared" ca="1" si="104"/>
        <v>-49.66764991527841</v>
      </c>
      <c r="P230" s="310">
        <f t="shared" ca="1" si="105"/>
        <v>23</v>
      </c>
      <c r="Q230" s="304">
        <f t="shared" ca="1" si="106"/>
        <v>0</v>
      </c>
      <c r="R230" s="306">
        <f t="shared" ca="1" si="107"/>
        <v>0</v>
      </c>
      <c r="S230" s="307">
        <f t="shared" ca="1" si="108"/>
        <v>3.0549999999999997</v>
      </c>
      <c r="T230" s="304">
        <f t="shared" ca="1" si="88"/>
        <v>29.969549999999998</v>
      </c>
      <c r="U230" s="311">
        <f t="shared" ca="1" si="89"/>
        <v>0</v>
      </c>
      <c r="V230" s="306">
        <f t="shared" ca="1" si="90"/>
        <v>1.0817363066894863</v>
      </c>
      <c r="W230" s="304">
        <f t="shared" ca="1" si="91"/>
        <v>1.9157515285394007</v>
      </c>
      <c r="Y230" s="314" t="str">
        <f t="shared" ca="1" si="109"/>
        <v/>
      </c>
      <c r="Z230" s="315" t="str">
        <f t="shared" ca="1" si="110"/>
        <v/>
      </c>
      <c r="AA230" s="316" t="str">
        <f t="shared" ca="1" si="111"/>
        <v/>
      </c>
      <c r="AC230" s="310" t="e">
        <f t="shared" ca="1" si="112"/>
        <v>#N/A</v>
      </c>
      <c r="AD230" s="323" t="e">
        <f t="shared" ca="1" si="113"/>
        <v>#N/A</v>
      </c>
      <c r="AE230" s="324" t="e">
        <f t="shared" ca="1" si="92"/>
        <v>#N/A</v>
      </c>
      <c r="AG230" s="306">
        <f t="shared" ca="1" si="114"/>
        <v>6.7374866474167403</v>
      </c>
      <c r="AH230" s="304">
        <f t="shared" ca="1" si="115"/>
        <v>-0.5982508284189485</v>
      </c>
    </row>
    <row r="231" spans="1:34" x14ac:dyDescent="0.2">
      <c r="A231" s="347">
        <f t="shared" ca="1" si="93"/>
        <v>0.1</v>
      </c>
      <c r="B231" s="304">
        <f t="shared" ca="1" si="94"/>
        <v>16.899999999999949</v>
      </c>
      <c r="D231" s="306">
        <f t="shared" ca="1" si="95"/>
        <v>-0.40586358798654892</v>
      </c>
      <c r="E231" s="307">
        <f t="shared" ca="1" si="96"/>
        <v>-9.3319695001758216</v>
      </c>
      <c r="F231" s="304">
        <f t="shared" ca="1" si="97"/>
        <v>9.3407911872745064</v>
      </c>
      <c r="G231" s="306">
        <f t="shared" ca="1" si="98"/>
        <v>18.993173106175298</v>
      </c>
      <c r="H231" s="307">
        <f t="shared" ca="1" si="99"/>
        <v>-23.351363594905798</v>
      </c>
      <c r="I231" s="304">
        <f t="shared" ca="1" si="100"/>
        <v>30.100279174496578</v>
      </c>
      <c r="J231" s="306">
        <f t="shared" ca="1" si="101"/>
        <v>427.07093877538421</v>
      </c>
      <c r="K231" s="307">
        <f t="shared" ca="1" si="102"/>
        <v>1239.8447737867316</v>
      </c>
      <c r="L231" s="304">
        <f t="shared" ca="1" si="87"/>
        <v>1311.3369703599299</v>
      </c>
      <c r="M231" s="306">
        <f t="shared" ca="1" si="103"/>
        <v>-0.88795918252280936</v>
      </c>
      <c r="N231" s="304">
        <f t="shared" ca="1" si="104"/>
        <v>-50.876313538443711</v>
      </c>
      <c r="P231" s="310">
        <f t="shared" ca="1" si="105"/>
        <v>23</v>
      </c>
      <c r="Q231" s="304">
        <f t="shared" ca="1" si="106"/>
        <v>0</v>
      </c>
      <c r="R231" s="306">
        <f t="shared" ca="1" si="107"/>
        <v>0</v>
      </c>
      <c r="S231" s="307">
        <f t="shared" ca="1" si="108"/>
        <v>3.0549999999999997</v>
      </c>
      <c r="T231" s="304">
        <f t="shared" ca="1" si="88"/>
        <v>29.969549999999998</v>
      </c>
      <c r="U231" s="311">
        <f t="shared" ca="1" si="89"/>
        <v>0</v>
      </c>
      <c r="V231" s="306">
        <f t="shared" ca="1" si="90"/>
        <v>1.0819848448456466</v>
      </c>
      <c r="W231" s="304">
        <f t="shared" ca="1" si="91"/>
        <v>2.0074054291152623</v>
      </c>
      <c r="Y231" s="314" t="str">
        <f t="shared" ca="1" si="109"/>
        <v/>
      </c>
      <c r="Z231" s="315" t="str">
        <f t="shared" ca="1" si="110"/>
        <v/>
      </c>
      <c r="AA231" s="316" t="str">
        <f t="shared" ca="1" si="111"/>
        <v/>
      </c>
      <c r="AC231" s="310" t="e">
        <f t="shared" ca="1" si="112"/>
        <v>#N/A</v>
      </c>
      <c r="AD231" s="323" t="e">
        <f t="shared" ca="1" si="113"/>
        <v>#N/A</v>
      </c>
      <c r="AE231" s="324" t="e">
        <f t="shared" ca="1" si="92"/>
        <v>#N/A</v>
      </c>
      <c r="AG231" s="306">
        <f t="shared" ca="1" si="114"/>
        <v>6.8511053888972722</v>
      </c>
      <c r="AH231" s="304">
        <f t="shared" ca="1" si="115"/>
        <v>-0.62708724338441924</v>
      </c>
    </row>
    <row r="232" spans="1:34" x14ac:dyDescent="0.2">
      <c r="A232" s="347">
        <f t="shared" ca="1" si="93"/>
        <v>0.1</v>
      </c>
      <c r="B232" s="304">
        <f t="shared" ca="1" si="94"/>
        <v>16.99999999999995</v>
      </c>
      <c r="D232" s="306">
        <f t="shared" ca="1" si="95"/>
        <v>-0.41462060658288513</v>
      </c>
      <c r="E232" s="307">
        <f t="shared" ca="1" si="96"/>
        <v>-9.3002401781875292</v>
      </c>
      <c r="F232" s="304">
        <f t="shared" ca="1" si="97"/>
        <v>9.3094778381699133</v>
      </c>
      <c r="G232" s="306">
        <f t="shared" ca="1" si="98"/>
        <v>18.951711045517008</v>
      </c>
      <c r="H232" s="307">
        <f t="shared" ca="1" si="99"/>
        <v>-24.281387612724551</v>
      </c>
      <c r="I232" s="304">
        <f t="shared" ca="1" si="100"/>
        <v>30.801836567843559</v>
      </c>
      <c r="J232" s="306">
        <f t="shared" ca="1" si="101"/>
        <v>428.96818298296881</v>
      </c>
      <c r="K232" s="307">
        <f t="shared" ca="1" si="102"/>
        <v>1237.4631362263501</v>
      </c>
      <c r="L232" s="304">
        <f t="shared" ca="1" si="87"/>
        <v>1309.7055835304604</v>
      </c>
      <c r="M232" s="306">
        <f t="shared" ca="1" si="103"/>
        <v>-0.90805698785250177</v>
      </c>
      <c r="N232" s="304">
        <f t="shared" ca="1" si="104"/>
        <v>-52.027832961310615</v>
      </c>
      <c r="P232" s="310">
        <f t="shared" ca="1" si="105"/>
        <v>23</v>
      </c>
      <c r="Q232" s="304">
        <f t="shared" ca="1" si="106"/>
        <v>0</v>
      </c>
      <c r="R232" s="306">
        <f t="shared" ca="1" si="107"/>
        <v>0</v>
      </c>
      <c r="S232" s="307">
        <f t="shared" ca="1" si="108"/>
        <v>3.0549999999999997</v>
      </c>
      <c r="T232" s="304">
        <f t="shared" ca="1" si="88"/>
        <v>29.969549999999998</v>
      </c>
      <c r="U232" s="311">
        <f t="shared" ca="1" si="89"/>
        <v>0</v>
      </c>
      <c r="V232" s="306">
        <f t="shared" ca="1" si="90"/>
        <v>1.0822435575611189</v>
      </c>
      <c r="W232" s="304">
        <f t="shared" ca="1" si="91"/>
        <v>2.1025730961551905</v>
      </c>
      <c r="Y232" s="314" t="str">
        <f t="shared" ca="1" si="109"/>
        <v/>
      </c>
      <c r="Z232" s="315" t="str">
        <f t="shared" ca="1" si="110"/>
        <v/>
      </c>
      <c r="AA232" s="316" t="str">
        <f t="shared" ca="1" si="111"/>
        <v/>
      </c>
      <c r="AC232" s="310">
        <f t="shared" ca="1" si="112"/>
        <v>16.99999999999995</v>
      </c>
      <c r="AD232" s="323">
        <f t="shared" ca="1" si="113"/>
        <v>428.96818298296881</v>
      </c>
      <c r="AE232" s="324" t="e">
        <f t="shared" ca="1" si="92"/>
        <v>#N/A</v>
      </c>
      <c r="AG232" s="306">
        <f t="shared" ca="1" si="114"/>
        <v>6.9533683642352058</v>
      </c>
      <c r="AH232" s="304">
        <f t="shared" ca="1" si="115"/>
        <v>-0.65708852016866204</v>
      </c>
    </row>
    <row r="233" spans="1:34" x14ac:dyDescent="0.2">
      <c r="A233" s="347">
        <f t="shared" ca="1" si="93"/>
        <v>0.1</v>
      </c>
      <c r="B233" s="304">
        <f t="shared" ca="1" si="94"/>
        <v>17.099999999999952</v>
      </c>
      <c r="D233" s="306">
        <f t="shared" ca="1" si="95"/>
        <v>-0.42345932642801137</v>
      </c>
      <c r="E233" s="307">
        <f t="shared" ca="1" si="96"/>
        <v>-9.2674537349938113</v>
      </c>
      <c r="F233" s="304">
        <f t="shared" ca="1" si="97"/>
        <v>9.2771232896512483</v>
      </c>
      <c r="G233" s="306">
        <f t="shared" ca="1" si="98"/>
        <v>18.909365112874209</v>
      </c>
      <c r="H233" s="307">
        <f t="shared" ca="1" si="99"/>
        <v>-25.20813298622393</v>
      </c>
      <c r="I233" s="304">
        <f t="shared" ca="1" si="100"/>
        <v>31.512125564981098</v>
      </c>
      <c r="J233" s="306">
        <f t="shared" ca="1" si="101"/>
        <v>430.86123679088837</v>
      </c>
      <c r="K233" s="307">
        <f t="shared" ca="1" si="102"/>
        <v>1234.9886601964026</v>
      </c>
      <c r="L233" s="304">
        <f t="shared" ca="1" si="87"/>
        <v>1307.9902125714395</v>
      </c>
      <c r="M233" s="306">
        <f t="shared" ca="1" si="103"/>
        <v>-0.92721231979905794</v>
      </c>
      <c r="N233" s="304">
        <f t="shared" ca="1" si="104"/>
        <v>-53.125352637020399</v>
      </c>
      <c r="P233" s="310">
        <f t="shared" ca="1" si="105"/>
        <v>23</v>
      </c>
      <c r="Q233" s="304">
        <f t="shared" ca="1" si="106"/>
        <v>0</v>
      </c>
      <c r="R233" s="306">
        <f t="shared" ca="1" si="107"/>
        <v>0</v>
      </c>
      <c r="S233" s="307">
        <f t="shared" ca="1" si="108"/>
        <v>3.0549999999999997</v>
      </c>
      <c r="T233" s="304">
        <f t="shared" ca="1" si="88"/>
        <v>29.969549999999998</v>
      </c>
      <c r="U233" s="311">
        <f t="shared" ca="1" si="89"/>
        <v>0</v>
      </c>
      <c r="V233" s="306">
        <f t="shared" ca="1" si="90"/>
        <v>1.0825124166111422</v>
      </c>
      <c r="W233" s="304">
        <f t="shared" ca="1" si="91"/>
        <v>2.201208354907108</v>
      </c>
      <c r="Y233" s="314" t="str">
        <f t="shared" ca="1" si="109"/>
        <v/>
      </c>
      <c r="Z233" s="315" t="str">
        <f t="shared" ca="1" si="110"/>
        <v/>
      </c>
      <c r="AA233" s="316" t="str">
        <f t="shared" ca="1" si="111"/>
        <v/>
      </c>
      <c r="AC233" s="310" t="e">
        <f t="shared" ca="1" si="112"/>
        <v>#N/A</v>
      </c>
      <c r="AD233" s="323" t="e">
        <f t="shared" ca="1" si="113"/>
        <v>#N/A</v>
      </c>
      <c r="AE233" s="324" t="e">
        <f t="shared" ca="1" si="92"/>
        <v>#N/A</v>
      </c>
      <c r="AG233" s="306">
        <f t="shared" ca="1" si="114"/>
        <v>7.0450785312888877</v>
      </c>
      <c r="AH233" s="304">
        <f t="shared" ca="1" si="115"/>
        <v>-0.68823996600824577</v>
      </c>
    </row>
    <row r="234" spans="1:34" x14ac:dyDescent="0.2">
      <c r="A234" s="347">
        <f t="shared" ca="1" si="93"/>
        <v>0.1</v>
      </c>
      <c r="B234" s="304">
        <f t="shared" ca="1" si="94"/>
        <v>17.199999999999953</v>
      </c>
      <c r="D234" s="306">
        <f t="shared" ca="1" si="95"/>
        <v>-0.43236366264447401</v>
      </c>
      <c r="E234" s="307">
        <f t="shared" ca="1" si="96"/>
        <v>-9.2336146670555195</v>
      </c>
      <c r="F234" s="304">
        <f t="shared" ca="1" si="97"/>
        <v>9.2437318306211242</v>
      </c>
      <c r="G234" s="306">
        <f t="shared" ca="1" si="98"/>
        <v>18.86612874660976</v>
      </c>
      <c r="H234" s="307">
        <f t="shared" ca="1" si="99"/>
        <v>-26.131494452929481</v>
      </c>
      <c r="I234" s="304">
        <f t="shared" ca="1" si="100"/>
        <v>32.230200375224776</v>
      </c>
      <c r="J234" s="306">
        <f t="shared" ca="1" si="101"/>
        <v>432.75001148386258</v>
      </c>
      <c r="K234" s="307">
        <f t="shared" ca="1" si="102"/>
        <v>1232.4216788244451</v>
      </c>
      <c r="L234" s="304">
        <f t="shared" ca="1" si="87"/>
        <v>1306.1913209311056</v>
      </c>
      <c r="M234" s="306">
        <f t="shared" ca="1" si="103"/>
        <v>-0.94547772873704916</v>
      </c>
      <c r="N234" s="304">
        <f t="shared" ca="1" si="104"/>
        <v>-54.171883480247828</v>
      </c>
      <c r="P234" s="310">
        <f t="shared" ca="1" si="105"/>
        <v>23</v>
      </c>
      <c r="Q234" s="304">
        <f t="shared" ca="1" si="106"/>
        <v>0</v>
      </c>
      <c r="R234" s="306">
        <f t="shared" ca="1" si="107"/>
        <v>0</v>
      </c>
      <c r="S234" s="307">
        <f t="shared" ca="1" si="108"/>
        <v>3.0549999999999997</v>
      </c>
      <c r="T234" s="304">
        <f t="shared" ca="1" si="88"/>
        <v>29.969549999999998</v>
      </c>
      <c r="U234" s="311">
        <f t="shared" ca="1" si="89"/>
        <v>0</v>
      </c>
      <c r="V234" s="306">
        <f t="shared" ca="1" si="90"/>
        <v>1.0827913928616426</v>
      </c>
      <c r="W234" s="304">
        <f t="shared" ca="1" si="91"/>
        <v>2.3032637653217023</v>
      </c>
      <c r="Y234" s="314" t="str">
        <f t="shared" ca="1" si="109"/>
        <v/>
      </c>
      <c r="Z234" s="315" t="str">
        <f t="shared" ca="1" si="110"/>
        <v/>
      </c>
      <c r="AA234" s="316" t="str">
        <f t="shared" ca="1" si="111"/>
        <v/>
      </c>
      <c r="AC234" s="310" t="e">
        <f t="shared" ca="1" si="112"/>
        <v>#N/A</v>
      </c>
      <c r="AD234" s="323" t="e">
        <f t="shared" ca="1" si="113"/>
        <v>#N/A</v>
      </c>
      <c r="AE234" s="324" t="e">
        <f t="shared" ca="1" si="92"/>
        <v>#N/A</v>
      </c>
      <c r="AG234" s="306">
        <f t="shared" ca="1" si="114"/>
        <v>7.126985567796118</v>
      </c>
      <c r="AH234" s="304">
        <f t="shared" ca="1" si="115"/>
        <v>-0.72052646641803864</v>
      </c>
    </row>
    <row r="235" spans="1:34" x14ac:dyDescent="0.2">
      <c r="A235" s="347">
        <f t="shared" ca="1" si="93"/>
        <v>0.1</v>
      </c>
      <c r="B235" s="304">
        <f t="shared" ca="1" si="94"/>
        <v>17.299999999999955</v>
      </c>
      <c r="D235" s="306">
        <f t="shared" ca="1" si="95"/>
        <v>-0.4413186175915067</v>
      </c>
      <c r="E235" s="307">
        <f t="shared" ca="1" si="96"/>
        <v>-9.1987291260195967</v>
      </c>
      <c r="F235" s="304">
        <f t="shared" ca="1" si="97"/>
        <v>9.2093094016931651</v>
      </c>
      <c r="G235" s="306">
        <f t="shared" ca="1" si="98"/>
        <v>18.821996884850609</v>
      </c>
      <c r="H235" s="307">
        <f t="shared" ca="1" si="99"/>
        <v>-27.051367365531441</v>
      </c>
      <c r="I235" s="304">
        <f t="shared" ca="1" si="100"/>
        <v>32.955182340236952</v>
      </c>
      <c r="J235" s="306">
        <f t="shared" ca="1" si="101"/>
        <v>434.63441776543561</v>
      </c>
      <c r="K235" s="307">
        <f t="shared" ca="1" si="102"/>
        <v>1229.7625357335221</v>
      </c>
      <c r="L235" s="304">
        <f t="shared" ca="1" si="87"/>
        <v>1304.3093848470314</v>
      </c>
      <c r="M235" s="306">
        <f t="shared" ca="1" si="103"/>
        <v>-0.96290330126201951</v>
      </c>
      <c r="N235" s="304">
        <f t="shared" ca="1" si="104"/>
        <v>-55.170295241527754</v>
      </c>
      <c r="P235" s="310">
        <f t="shared" ca="1" si="105"/>
        <v>23</v>
      </c>
      <c r="Q235" s="304">
        <f t="shared" ca="1" si="106"/>
        <v>0</v>
      </c>
      <c r="R235" s="306">
        <f t="shared" ca="1" si="107"/>
        <v>0</v>
      </c>
      <c r="S235" s="307">
        <f t="shared" ca="1" si="108"/>
        <v>3.0549999999999997</v>
      </c>
      <c r="T235" s="304">
        <f t="shared" ca="1" si="88"/>
        <v>29.969549999999998</v>
      </c>
      <c r="U235" s="311">
        <f t="shared" ca="1" si="89"/>
        <v>0</v>
      </c>
      <c r="V235" s="306">
        <f t="shared" ca="1" si="90"/>
        <v>1.0830804562709617</v>
      </c>
      <c r="W235" s="304">
        <f t="shared" ca="1" si="91"/>
        <v>2.4086906484023438</v>
      </c>
      <c r="Y235" s="314" t="str">
        <f t="shared" ca="1" si="109"/>
        <v/>
      </c>
      <c r="Z235" s="315" t="str">
        <f t="shared" ca="1" si="110"/>
        <v/>
      </c>
      <c r="AA235" s="316" t="str">
        <f t="shared" ca="1" si="111"/>
        <v/>
      </c>
      <c r="AC235" s="310" t="e">
        <f t="shared" ca="1" si="112"/>
        <v>#N/A</v>
      </c>
      <c r="AD235" s="323" t="e">
        <f t="shared" ca="1" si="113"/>
        <v>#N/A</v>
      </c>
      <c r="AE235" s="324" t="e">
        <f t="shared" ca="1" si="92"/>
        <v>#N/A</v>
      </c>
      <c r="AG235" s="306">
        <f t="shared" ca="1" si="114"/>
        <v>7.1997866153882502</v>
      </c>
      <c r="AH235" s="304">
        <f t="shared" ca="1" si="115"/>
        <v>-0.75393249274032814</v>
      </c>
    </row>
    <row r="236" spans="1:34" x14ac:dyDescent="0.2">
      <c r="A236" s="347">
        <f t="shared" ca="1" si="93"/>
        <v>0.1</v>
      </c>
      <c r="B236" s="304">
        <f t="shared" ca="1" si="94"/>
        <v>17.399999999999956</v>
      </c>
      <c r="D236" s="306">
        <f t="shared" ca="1" si="95"/>
        <v>-0.4503102061334624</v>
      </c>
      <c r="E236" s="307">
        <f t="shared" ca="1" si="96"/>
        <v>-9.1628047587570745</v>
      </c>
      <c r="F236" s="304">
        <f t="shared" ca="1" si="97"/>
        <v>9.1738634352626622</v>
      </c>
      <c r="G236" s="306">
        <f t="shared" ca="1" si="98"/>
        <v>18.776965864237262</v>
      </c>
      <c r="H236" s="307">
        <f t="shared" ca="1" si="99"/>
        <v>-27.96764784140715</v>
      </c>
      <c r="I236" s="304">
        <f t="shared" ca="1" si="100"/>
        <v>33.686254954323694</v>
      </c>
      <c r="J236" s="306">
        <f t="shared" ca="1" si="101"/>
        <v>436.51436590289001</v>
      </c>
      <c r="K236" s="307">
        <f t="shared" ca="1" si="102"/>
        <v>1227.0115849731751</v>
      </c>
      <c r="L236" s="304">
        <f t="shared" ca="1" si="87"/>
        <v>1302.3448933742495</v>
      </c>
      <c r="M236" s="306">
        <f t="shared" ca="1" si="103"/>
        <v>-0.97953659589155595</v>
      </c>
      <c r="N236" s="304">
        <f t="shared" ca="1" si="104"/>
        <v>-56.123312823197807</v>
      </c>
      <c r="P236" s="310">
        <f t="shared" ca="1" si="105"/>
        <v>23</v>
      </c>
      <c r="Q236" s="304">
        <f t="shared" ca="1" si="106"/>
        <v>0</v>
      </c>
      <c r="R236" s="306">
        <f t="shared" ca="1" si="107"/>
        <v>0</v>
      </c>
      <c r="S236" s="307">
        <f t="shared" ca="1" si="108"/>
        <v>3.0549999999999997</v>
      </c>
      <c r="T236" s="304">
        <f t="shared" ca="1" si="88"/>
        <v>29.969549999999998</v>
      </c>
      <c r="U236" s="311">
        <f t="shared" ca="1" si="89"/>
        <v>0</v>
      </c>
      <c r="V236" s="306">
        <f t="shared" ca="1" si="90"/>
        <v>1.0833795758931803</v>
      </c>
      <c r="W236" s="304">
        <f t="shared" ca="1" si="91"/>
        <v>2.51743911550808</v>
      </c>
      <c r="Y236" s="314" t="str">
        <f t="shared" ca="1" si="109"/>
        <v/>
      </c>
      <c r="Z236" s="315" t="str">
        <f t="shared" ca="1" si="110"/>
        <v/>
      </c>
      <c r="AA236" s="316" t="str">
        <f t="shared" ca="1" si="111"/>
        <v/>
      </c>
      <c r="AC236" s="310" t="e">
        <f t="shared" ca="1" si="112"/>
        <v>#N/A</v>
      </c>
      <c r="AD236" s="323" t="e">
        <f t="shared" ca="1" si="113"/>
        <v>#N/A</v>
      </c>
      <c r="AE236" s="324" t="e">
        <f t="shared" ca="1" si="92"/>
        <v>#N/A</v>
      </c>
      <c r="AG236" s="306">
        <f t="shared" ca="1" si="114"/>
        <v>7.2641279255927662</v>
      </c>
      <c r="AH236" s="304">
        <f t="shared" ca="1" si="115"/>
        <v>-0.78844211076999804</v>
      </c>
    </row>
    <row r="237" spans="1:34" x14ac:dyDescent="0.2">
      <c r="A237" s="347">
        <f t="shared" ca="1" si="93"/>
        <v>0.1</v>
      </c>
      <c r="B237" s="304">
        <f t="shared" ca="1" si="94"/>
        <v>17.499999999999957</v>
      </c>
      <c r="D237" s="306">
        <f t="shared" ca="1" si="95"/>
        <v>-0.45932538400347928</v>
      </c>
      <c r="E237" s="307">
        <f t="shared" ca="1" si="96"/>
        <v>-9.1258505651386699</v>
      </c>
      <c r="F237" s="304">
        <f t="shared" ca="1" si="97"/>
        <v>9.1374027133333531</v>
      </c>
      <c r="G237" s="306">
        <f t="shared" ca="1" si="98"/>
        <v>18.731033325836915</v>
      </c>
      <c r="H237" s="307">
        <f t="shared" ca="1" si="99"/>
        <v>-28.880232897921015</v>
      </c>
      <c r="I237" s="304">
        <f t="shared" ca="1" si="100"/>
        <v>34.422659131621025</v>
      </c>
      <c r="J237" s="306">
        <f t="shared" ca="1" si="101"/>
        <v>438.38976586239369</v>
      </c>
      <c r="K237" s="307">
        <f t="shared" ca="1" si="102"/>
        <v>1224.1691909362087</v>
      </c>
      <c r="L237" s="304">
        <f t="shared" ca="1" si="87"/>
        <v>1300.2983483994342</v>
      </c>
      <c r="M237" s="306">
        <f t="shared" ca="1" si="103"/>
        <v>-0.99542263193473002</v>
      </c>
      <c r="N237" s="304">
        <f t="shared" ca="1" si="104"/>
        <v>-57.033515641664387</v>
      </c>
      <c r="P237" s="310">
        <f t="shared" ca="1" si="105"/>
        <v>23</v>
      </c>
      <c r="Q237" s="304">
        <f t="shared" ca="1" si="106"/>
        <v>0</v>
      </c>
      <c r="R237" s="306">
        <f t="shared" ca="1" si="107"/>
        <v>0</v>
      </c>
      <c r="S237" s="307">
        <f t="shared" ca="1" si="108"/>
        <v>3.0549999999999997</v>
      </c>
      <c r="T237" s="304">
        <f t="shared" ca="1" si="88"/>
        <v>29.969549999999998</v>
      </c>
      <c r="U237" s="311">
        <f t="shared" ca="1" si="89"/>
        <v>0</v>
      </c>
      <c r="V237" s="306">
        <f t="shared" ca="1" si="90"/>
        <v>1.0836887198828717</v>
      </c>
      <c r="W237" s="304">
        <f t="shared" ca="1" si="91"/>
        <v>2.6294581003073647</v>
      </c>
      <c r="Y237" s="314" t="str">
        <f t="shared" ca="1" si="109"/>
        <v/>
      </c>
      <c r="Z237" s="315" t="str">
        <f t="shared" ca="1" si="110"/>
        <v/>
      </c>
      <c r="AA237" s="316" t="str">
        <f t="shared" ca="1" si="111"/>
        <v/>
      </c>
      <c r="AC237" s="310" t="e">
        <f t="shared" ca="1" si="112"/>
        <v>#N/A</v>
      </c>
      <c r="AD237" s="323" t="e">
        <f t="shared" ca="1" si="113"/>
        <v>#N/A</v>
      </c>
      <c r="AE237" s="324" t="e">
        <f t="shared" ca="1" si="92"/>
        <v>#N/A</v>
      </c>
      <c r="AG237" s="306">
        <f t="shared" ca="1" si="114"/>
        <v>7.320607118169475</v>
      </c>
      <c r="AH237" s="304">
        <f t="shared" ca="1" si="115"/>
        <v>-0.82403899034634376</v>
      </c>
    </row>
    <row r="238" spans="1:34" x14ac:dyDescent="0.2">
      <c r="A238" s="347">
        <f t="shared" ca="1" si="93"/>
        <v>0.1</v>
      </c>
      <c r="B238" s="304">
        <f t="shared" ca="1" si="94"/>
        <v>17.599999999999959</v>
      </c>
      <c r="D238" s="306">
        <f t="shared" ca="1" si="95"/>
        <v>-0.46835197991827709</v>
      </c>
      <c r="E238" s="307">
        <f t="shared" ca="1" si="96"/>
        <v>-9.0878767715081246</v>
      </c>
      <c r="F238" s="304">
        <f t="shared" ca="1" si="97"/>
        <v>9.0999372410588801</v>
      </c>
      <c r="G238" s="306">
        <f t="shared" ca="1" si="98"/>
        <v>18.684198127845086</v>
      </c>
      <c r="H238" s="307">
        <f t="shared" ca="1" si="99"/>
        <v>-29.789020575071827</v>
      </c>
      <c r="I238" s="304">
        <f t="shared" ca="1" si="100"/>
        <v>35.16368874993951</v>
      </c>
      <c r="J238" s="306">
        <f t="shared" ca="1" si="101"/>
        <v>440.26052743507779</v>
      </c>
      <c r="K238" s="307">
        <f t="shared" ca="1" si="102"/>
        <v>1221.235728262559</v>
      </c>
      <c r="L238" s="304">
        <f t="shared" ca="1" si="87"/>
        <v>1298.1702646426606</v>
      </c>
      <c r="M238" s="306">
        <f t="shared" ca="1" si="103"/>
        <v>-1.0106039186538014</v>
      </c>
      <c r="N238" s="304">
        <f t="shared" ca="1" si="104"/>
        <v>-57.903339298245186</v>
      </c>
      <c r="P238" s="310">
        <f t="shared" ca="1" si="105"/>
        <v>23</v>
      </c>
      <c r="Q238" s="304">
        <f t="shared" ca="1" si="106"/>
        <v>0</v>
      </c>
      <c r="R238" s="306">
        <f t="shared" ca="1" si="107"/>
        <v>0</v>
      </c>
      <c r="S238" s="307">
        <f t="shared" ca="1" si="108"/>
        <v>3.0549999999999997</v>
      </c>
      <c r="T238" s="304">
        <f t="shared" ca="1" si="88"/>
        <v>29.969549999999998</v>
      </c>
      <c r="U238" s="311">
        <f t="shared" ca="1" si="89"/>
        <v>0</v>
      </c>
      <c r="V238" s="306">
        <f t="shared" ca="1" si="90"/>
        <v>1.0840078555011541</v>
      </c>
      <c r="W238" s="304">
        <f t="shared" ca="1" si="91"/>
        <v>2.7446953931085964</v>
      </c>
      <c r="Y238" s="314" t="str">
        <f t="shared" ca="1" si="109"/>
        <v/>
      </c>
      <c r="Z238" s="315" t="str">
        <f t="shared" ca="1" si="110"/>
        <v/>
      </c>
      <c r="AA238" s="316" t="str">
        <f t="shared" ca="1" si="111"/>
        <v/>
      </c>
      <c r="AC238" s="310" t="e">
        <f t="shared" ca="1" si="112"/>
        <v>#N/A</v>
      </c>
      <c r="AD238" s="323" t="e">
        <f t="shared" ca="1" si="113"/>
        <v>#N/A</v>
      </c>
      <c r="AE238" s="324" t="e">
        <f t="shared" ca="1" si="92"/>
        <v>#N/A</v>
      </c>
      <c r="AG238" s="306">
        <f t="shared" ca="1" si="114"/>
        <v>7.369775826866622</v>
      </c>
      <c r="AH238" s="304">
        <f t="shared" ca="1" si="115"/>
        <v>-0.86070641581255813</v>
      </c>
    </row>
    <row r="239" spans="1:34" x14ac:dyDescent="0.2">
      <c r="A239" s="347">
        <f t="shared" ca="1" si="93"/>
        <v>0.1</v>
      </c>
      <c r="B239" s="304">
        <f t="shared" ca="1" si="94"/>
        <v>17.69999999999996</v>
      </c>
      <c r="D239" s="306">
        <f t="shared" ca="1" si="95"/>
        <v>-0.47737863182435514</v>
      </c>
      <c r="E239" s="307">
        <f t="shared" ca="1" si="96"/>
        <v>-9.0488947179744201</v>
      </c>
      <c r="F239" s="304">
        <f t="shared" ca="1" si="97"/>
        <v>9.0614781341185093</v>
      </c>
      <c r="G239" s="306">
        <f t="shared" ca="1" si="98"/>
        <v>18.636460264662649</v>
      </c>
      <c r="H239" s="307">
        <f t="shared" ca="1" si="99"/>
        <v>-30.69391004686927</v>
      </c>
      <c r="I239" s="304">
        <f t="shared" ca="1" si="100"/>
        <v>35.908686486164491</v>
      </c>
      <c r="J239" s="306">
        <f t="shared" ca="1" si="101"/>
        <v>442.1265603547032</v>
      </c>
      <c r="K239" s="307">
        <f t="shared" ca="1" si="102"/>
        <v>1218.2115817314618</v>
      </c>
      <c r="L239" s="304">
        <f t="shared" ca="1" si="87"/>
        <v>1295.9611696481309</v>
      </c>
      <c r="M239" s="306">
        <f t="shared" ca="1" si="103"/>
        <v>-1.0251205142418194</v>
      </c>
      <c r="N239" s="304">
        <f t="shared" ca="1" si="104"/>
        <v>-58.73507895833685</v>
      </c>
      <c r="P239" s="310">
        <f t="shared" ca="1" si="105"/>
        <v>23</v>
      </c>
      <c r="Q239" s="304">
        <f t="shared" ca="1" si="106"/>
        <v>0</v>
      </c>
      <c r="R239" s="306">
        <f t="shared" ca="1" si="107"/>
        <v>0</v>
      </c>
      <c r="S239" s="307">
        <f t="shared" ca="1" si="108"/>
        <v>3.0549999999999997</v>
      </c>
      <c r="T239" s="304">
        <f t="shared" ca="1" si="88"/>
        <v>29.969549999999998</v>
      </c>
      <c r="U239" s="311">
        <f t="shared" ca="1" si="89"/>
        <v>0</v>
      </c>
      <c r="V239" s="306">
        <f t="shared" ca="1" si="90"/>
        <v>1.084336949122904</v>
      </c>
      <c r="W239" s="304">
        <f t="shared" ca="1" si="91"/>
        <v>2.8630976773186054</v>
      </c>
      <c r="Y239" s="314" t="str">
        <f t="shared" ca="1" si="109"/>
        <v/>
      </c>
      <c r="Z239" s="315" t="str">
        <f t="shared" ca="1" si="110"/>
        <v/>
      </c>
      <c r="AA239" s="316" t="str">
        <f t="shared" ca="1" si="111"/>
        <v/>
      </c>
      <c r="AC239" s="310" t="e">
        <f t="shared" ca="1" si="112"/>
        <v>#N/A</v>
      </c>
      <c r="AD239" s="323" t="e">
        <f t="shared" ca="1" si="113"/>
        <v>#N/A</v>
      </c>
      <c r="AE239" s="324" t="e">
        <f t="shared" ca="1" si="92"/>
        <v>#N/A</v>
      </c>
      <c r="AG239" s="306">
        <f t="shared" ca="1" si="114"/>
        <v>7.4121425613187775</v>
      </c>
      <c r="AH239" s="304">
        <f t="shared" ca="1" si="115"/>
        <v>-0.89842729725322312</v>
      </c>
    </row>
    <row r="240" spans="1:34" x14ac:dyDescent="0.2">
      <c r="A240" s="347">
        <f t="shared" ca="1" si="93"/>
        <v>0.1</v>
      </c>
      <c r="B240" s="304">
        <f t="shared" ca="1" si="94"/>
        <v>17.799999999999962</v>
      </c>
      <c r="D240" s="306">
        <f t="shared" ca="1" si="95"/>
        <v>-0.48639472744918688</v>
      </c>
      <c r="E240" s="307">
        <f t="shared" ca="1" si="96"/>
        <v>-9.0089167578188132</v>
      </c>
      <c r="F240" s="304">
        <f t="shared" ca="1" si="97"/>
        <v>9.0220375182216461</v>
      </c>
      <c r="G240" s="306">
        <f t="shared" ca="1" si="98"/>
        <v>18.587820791917729</v>
      </c>
      <c r="H240" s="307">
        <f t="shared" ca="1" si="99"/>
        <v>-31.594801722651152</v>
      </c>
      <c r="I240" s="304">
        <f t="shared" ca="1" si="100"/>
        <v>36.657039947138244</v>
      </c>
      <c r="J240" s="306">
        <f t="shared" ca="1" si="101"/>
        <v>443.98777440753224</v>
      </c>
      <c r="K240" s="307">
        <f t="shared" ca="1" si="102"/>
        <v>1215.0971461429858</v>
      </c>
      <c r="L240" s="304">
        <f t="shared" ca="1" si="87"/>
        <v>1293.6716037651063</v>
      </c>
      <c r="M240" s="306">
        <f t="shared" ca="1" si="103"/>
        <v>-1.0390101061921302</v>
      </c>
      <c r="N240" s="304">
        <f t="shared" ca="1" si="104"/>
        <v>-59.530893956248541</v>
      </c>
      <c r="P240" s="310">
        <f t="shared" ca="1" si="105"/>
        <v>23</v>
      </c>
      <c r="Q240" s="304">
        <f t="shared" ca="1" si="106"/>
        <v>0</v>
      </c>
      <c r="R240" s="306">
        <f t="shared" ca="1" si="107"/>
        <v>0</v>
      </c>
      <c r="S240" s="307">
        <f t="shared" ca="1" si="108"/>
        <v>3.0549999999999997</v>
      </c>
      <c r="T240" s="304">
        <f t="shared" ca="1" si="88"/>
        <v>29.969549999999998</v>
      </c>
      <c r="U240" s="311">
        <f t="shared" ca="1" si="89"/>
        <v>0</v>
      </c>
      <c r="V240" s="306">
        <f t="shared" ca="1" si="90"/>
        <v>1.0846759662450309</v>
      </c>
      <c r="W240" s="304">
        <f t="shared" ca="1" si="91"/>
        <v>2.9846105678024006</v>
      </c>
      <c r="Y240" s="314" t="str">
        <f t="shared" ca="1" si="109"/>
        <v/>
      </c>
      <c r="Z240" s="315" t="str">
        <f t="shared" ca="1" si="110"/>
        <v/>
      </c>
      <c r="AA240" s="316" t="str">
        <f t="shared" ca="1" si="111"/>
        <v/>
      </c>
      <c r="AC240" s="310" t="e">
        <f t="shared" ca="1" si="112"/>
        <v>#N/A</v>
      </c>
      <c r="AD240" s="323" t="e">
        <f t="shared" ca="1" si="113"/>
        <v>#N/A</v>
      </c>
      <c r="AE240" s="324" t="e">
        <f t="shared" ca="1" si="92"/>
        <v>#N/A</v>
      </c>
      <c r="AG240" s="306">
        <f t="shared" ca="1" si="114"/>
        <v>7.4481756573364182</v>
      </c>
      <c r="AH240" s="304">
        <f t="shared" ca="1" si="115"/>
        <v>-0.93718418242834889</v>
      </c>
    </row>
    <row r="241" spans="1:34" x14ac:dyDescent="0.2">
      <c r="A241" s="347">
        <f t="shared" ca="1" si="93"/>
        <v>0.1</v>
      </c>
      <c r="B241" s="304">
        <f t="shared" ca="1" si="94"/>
        <v>17.899999999999963</v>
      </c>
      <c r="D241" s="306">
        <f t="shared" ca="1" si="95"/>
        <v>-0.49539034917962743</v>
      </c>
      <c r="E241" s="307">
        <f t="shared" ca="1" si="96"/>
        <v>-8.9679561674894739</v>
      </c>
      <c r="F241" s="304">
        <f t="shared" ca="1" si="97"/>
        <v>8.9816284392126136</v>
      </c>
      <c r="G241" s="306">
        <f t="shared" ca="1" si="98"/>
        <v>18.538281756999766</v>
      </c>
      <c r="H241" s="307">
        <f t="shared" ca="1" si="99"/>
        <v>-32.491597339400101</v>
      </c>
      <c r="I241" s="304">
        <f t="shared" ca="1" si="100"/>
        <v>37.408178092064603</v>
      </c>
      <c r="J241" s="306">
        <f t="shared" ca="1" si="101"/>
        <v>445.84407953497811</v>
      </c>
      <c r="K241" s="307">
        <f t="shared" ca="1" si="102"/>
        <v>1211.8928261898832</v>
      </c>
      <c r="L241" s="304">
        <f t="shared" ca="1" si="87"/>
        <v>1291.3021201201886</v>
      </c>
      <c r="M241" s="306">
        <f t="shared" ca="1" si="103"/>
        <v>-1.0523081063628346</v>
      </c>
      <c r="N241" s="304">
        <f t="shared" ca="1" si="104"/>
        <v>-60.292813241994153</v>
      </c>
      <c r="P241" s="310">
        <f t="shared" ca="1" si="105"/>
        <v>23</v>
      </c>
      <c r="Q241" s="304">
        <f t="shared" ca="1" si="106"/>
        <v>0</v>
      </c>
      <c r="R241" s="306">
        <f t="shared" ca="1" si="107"/>
        <v>0</v>
      </c>
      <c r="S241" s="307">
        <f t="shared" ca="1" si="108"/>
        <v>3.0549999999999997</v>
      </c>
      <c r="T241" s="304">
        <f t="shared" ca="1" si="88"/>
        <v>29.969549999999998</v>
      </c>
      <c r="U241" s="311">
        <f t="shared" ca="1" si="89"/>
        <v>0</v>
      </c>
      <c r="V241" s="306">
        <f t="shared" ca="1" si="90"/>
        <v>1.0850248714957074</v>
      </c>
      <c r="W241" s="304">
        <f t="shared" ca="1" si="91"/>
        <v>3.1091786509369053</v>
      </c>
      <c r="Y241" s="314" t="str">
        <f t="shared" ca="1" si="109"/>
        <v/>
      </c>
      <c r="Z241" s="315" t="str">
        <f t="shared" ca="1" si="110"/>
        <v/>
      </c>
      <c r="AA241" s="316" t="str">
        <f t="shared" ca="1" si="111"/>
        <v/>
      </c>
      <c r="AC241" s="310" t="e">
        <f t="shared" ca="1" si="112"/>
        <v>#N/A</v>
      </c>
      <c r="AD241" s="323" t="e">
        <f t="shared" ca="1" si="113"/>
        <v>#N/A</v>
      </c>
      <c r="AE241" s="324" t="e">
        <f t="shared" ca="1" si="92"/>
        <v>#N/A</v>
      </c>
      <c r="AG241" s="306">
        <f t="shared" ca="1" si="114"/>
        <v>7.4783062225421473</v>
      </c>
      <c r="AH241" s="304">
        <f t="shared" ca="1" si="115"/>
        <v>-0.97695926932975485</v>
      </c>
    </row>
    <row r="242" spans="1:34" x14ac:dyDescent="0.2">
      <c r="A242" s="347">
        <f t="shared" ca="1" si="93"/>
        <v>0.1</v>
      </c>
      <c r="B242" s="304">
        <f t="shared" ca="1" si="94"/>
        <v>17.999999999999964</v>
      </c>
      <c r="D242" s="306">
        <f t="shared" ca="1" si="95"/>
        <v>-0.50435622318192941</v>
      </c>
      <c r="E242" s="307">
        <f t="shared" ca="1" si="96"/>
        <v>-8.9260270658277037</v>
      </c>
      <c r="F242" s="304">
        <f t="shared" ca="1" si="97"/>
        <v>8.9402647824184189</v>
      </c>
      <c r="G242" s="306">
        <f t="shared" ca="1" si="98"/>
        <v>18.487846134681572</v>
      </c>
      <c r="H242" s="307">
        <f t="shared" ca="1" si="99"/>
        <v>-33.384200045982872</v>
      </c>
      <c r="I242" s="304">
        <f t="shared" ca="1" si="100"/>
        <v>38.161567936994715</v>
      </c>
      <c r="J242" s="306">
        <f t="shared" ca="1" si="101"/>
        <v>447.69538592956218</v>
      </c>
      <c r="K242" s="307">
        <f t="shared" ca="1" si="102"/>
        <v>1208.599036320614</v>
      </c>
      <c r="L242" s="304">
        <f t="shared" ca="1" si="87"/>
        <v>1288.8532845819716</v>
      </c>
      <c r="M242" s="306">
        <f t="shared" ca="1" si="103"/>
        <v>-1.0650477554731546</v>
      </c>
      <c r="N242" s="304">
        <f t="shared" ca="1" si="104"/>
        <v>-61.02274136849308</v>
      </c>
      <c r="P242" s="310">
        <f t="shared" ca="1" si="105"/>
        <v>23</v>
      </c>
      <c r="Q242" s="304">
        <f t="shared" ca="1" si="106"/>
        <v>0</v>
      </c>
      <c r="R242" s="306">
        <f t="shared" ca="1" si="107"/>
        <v>0</v>
      </c>
      <c r="S242" s="307">
        <f t="shared" ca="1" si="108"/>
        <v>3.0549999999999997</v>
      </c>
      <c r="T242" s="304">
        <f t="shared" ca="1" si="88"/>
        <v>29.969549999999998</v>
      </c>
      <c r="U242" s="311">
        <f t="shared" ca="1" si="89"/>
        <v>0</v>
      </c>
      <c r="V242" s="306">
        <f t="shared" ca="1" si="90"/>
        <v>1.0853836286444687</v>
      </c>
      <c r="W242" s="304">
        <f t="shared" ca="1" si="91"/>
        <v>3.2367455261684488</v>
      </c>
      <c r="Y242" s="314" t="str">
        <f t="shared" ca="1" si="109"/>
        <v/>
      </c>
      <c r="Z242" s="315" t="str">
        <f t="shared" ca="1" si="110"/>
        <v/>
      </c>
      <c r="AA242" s="316" t="str">
        <f t="shared" ca="1" si="111"/>
        <v/>
      </c>
      <c r="AC242" s="310">
        <f t="shared" ca="1" si="112"/>
        <v>17.999999999999964</v>
      </c>
      <c r="AD242" s="323">
        <f t="shared" ca="1" si="113"/>
        <v>447.69538592956218</v>
      </c>
      <c r="AE242" s="324" t="e">
        <f t="shared" ca="1" si="92"/>
        <v>#N/A</v>
      </c>
      <c r="AG242" s="306">
        <f t="shared" ca="1" si="114"/>
        <v>7.502931011541472</v>
      </c>
      <c r="AH242" s="304">
        <f t="shared" ca="1" si="115"/>
        <v>-1.0177344192919495</v>
      </c>
    </row>
    <row r="243" spans="1:34" x14ac:dyDescent="0.2">
      <c r="A243" s="347">
        <f t="shared" ca="1" si="93"/>
        <v>0.1</v>
      </c>
      <c r="B243" s="304">
        <f t="shared" ca="1" si="94"/>
        <v>18.099999999999966</v>
      </c>
      <c r="D243" s="306">
        <f t="shared" ca="1" si="95"/>
        <v>-0.5132836726037564</v>
      </c>
      <c r="E243" s="307">
        <f t="shared" ca="1" si="96"/>
        <v>-8.8831443413305049</v>
      </c>
      <c r="F243" s="304">
        <f t="shared" ca="1" si="97"/>
        <v>8.8979612000431754</v>
      </c>
      <c r="G243" s="306">
        <f t="shared" ca="1" si="98"/>
        <v>18.436517767421197</v>
      </c>
      <c r="H243" s="307">
        <f t="shared" ca="1" si="99"/>
        <v>-34.272514480115923</v>
      </c>
      <c r="I243" s="304">
        <f t="shared" ca="1" si="100"/>
        <v>38.916711528316384</v>
      </c>
      <c r="J243" s="306">
        <f t="shared" ca="1" si="101"/>
        <v>449.54160412466734</v>
      </c>
      <c r="K243" s="307">
        <f t="shared" ca="1" si="102"/>
        <v>1205.2162005943092</v>
      </c>
      <c r="L243" s="304">
        <f t="shared" ca="1" si="87"/>
        <v>1286.3256757190074</v>
      </c>
      <c r="M243" s="306">
        <f t="shared" ca="1" si="103"/>
        <v>-1.0772602329456984</v>
      </c>
      <c r="N243" s="304">
        <f t="shared" ca="1" si="104"/>
        <v>-61.722464785068439</v>
      </c>
      <c r="P243" s="310">
        <f t="shared" ca="1" si="105"/>
        <v>23</v>
      </c>
      <c r="Q243" s="304">
        <f t="shared" ca="1" si="106"/>
        <v>0</v>
      </c>
      <c r="R243" s="306">
        <f t="shared" ca="1" si="107"/>
        <v>0</v>
      </c>
      <c r="S243" s="307">
        <f t="shared" ca="1" si="108"/>
        <v>3.0549999999999997</v>
      </c>
      <c r="T243" s="304">
        <f t="shared" ca="1" si="88"/>
        <v>29.969549999999998</v>
      </c>
      <c r="U243" s="311">
        <f t="shared" ca="1" si="89"/>
        <v>0</v>
      </c>
      <c r="V243" s="306">
        <f t="shared" ca="1" si="90"/>
        <v>1.0857522006131066</v>
      </c>
      <c r="W243" s="304">
        <f t="shared" ca="1" si="91"/>
        <v>3.367253848898855</v>
      </c>
      <c r="Y243" s="314" t="str">
        <f t="shared" ca="1" si="109"/>
        <v/>
      </c>
      <c r="Z243" s="315" t="str">
        <f t="shared" ca="1" si="110"/>
        <v/>
      </c>
      <c r="AA243" s="316" t="str">
        <f t="shared" ca="1" si="111"/>
        <v/>
      </c>
      <c r="AC243" s="310" t="e">
        <f t="shared" ca="1" si="112"/>
        <v>#N/A</v>
      </c>
      <c r="AD243" s="323" t="e">
        <f t="shared" ca="1" si="113"/>
        <v>#N/A</v>
      </c>
      <c r="AE243" s="324" t="e">
        <f t="shared" ca="1" si="92"/>
        <v>#N/A</v>
      </c>
      <c r="AG243" s="306">
        <f t="shared" ca="1" si="114"/>
        <v>7.5224151858678265</v>
      </c>
      <c r="AH243" s="304">
        <f t="shared" ca="1" si="115"/>
        <v>-1.059491170595237</v>
      </c>
    </row>
    <row r="244" spans="1:34" x14ac:dyDescent="0.2">
      <c r="A244" s="347">
        <f t="shared" ca="1" si="93"/>
        <v>0.1</v>
      </c>
      <c r="B244" s="304">
        <f t="shared" ca="1" si="94"/>
        <v>18.199999999999967</v>
      </c>
      <c r="D244" s="306">
        <f t="shared" ca="1" si="95"/>
        <v>-0.52216457465044697</v>
      </c>
      <c r="E244" s="307">
        <f t="shared" ca="1" si="96"/>
        <v>-8.8393235864022834</v>
      </c>
      <c r="F244" s="304">
        <f t="shared" ca="1" si="97"/>
        <v>8.8547330455608648</v>
      </c>
      <c r="G244" s="306">
        <f t="shared" ca="1" si="98"/>
        <v>18.384301309956154</v>
      </c>
      <c r="H244" s="307">
        <f t="shared" ca="1" si="99"/>
        <v>-35.156446838756153</v>
      </c>
      <c r="I244" s="304">
        <f t="shared" ca="1" si="100"/>
        <v>39.673143169927222</v>
      </c>
      <c r="J244" s="306">
        <f t="shared" ca="1" si="101"/>
        <v>451.3826450785362</v>
      </c>
      <c r="K244" s="307">
        <f t="shared" ca="1" si="102"/>
        <v>1201.7447525283656</v>
      </c>
      <c r="L244" s="304">
        <f t="shared" ca="1" si="87"/>
        <v>1283.7198847519494</v>
      </c>
      <c r="M244" s="306">
        <f t="shared" ca="1" si="103"/>
        <v>-1.0889747689651625</v>
      </c>
      <c r="N244" s="304">
        <f t="shared" ca="1" si="104"/>
        <v>-62.393658257937716</v>
      </c>
      <c r="P244" s="310">
        <f t="shared" ca="1" si="105"/>
        <v>23</v>
      </c>
      <c r="Q244" s="304">
        <f t="shared" ca="1" si="106"/>
        <v>0</v>
      </c>
      <c r="R244" s="306">
        <f t="shared" ca="1" si="107"/>
        <v>0</v>
      </c>
      <c r="S244" s="307">
        <f t="shared" ca="1" si="108"/>
        <v>3.0549999999999997</v>
      </c>
      <c r="T244" s="304">
        <f t="shared" ca="1" si="88"/>
        <v>29.969549999999998</v>
      </c>
      <c r="U244" s="311">
        <f t="shared" ca="1" si="89"/>
        <v>0</v>
      </c>
      <c r="V244" s="306">
        <f t="shared" ca="1" si="90"/>
        <v>1.0861305494872833</v>
      </c>
      <c r="W244" s="304">
        <f t="shared" ca="1" si="91"/>
        <v>3.5006453745380495</v>
      </c>
      <c r="Y244" s="314" t="str">
        <f t="shared" ca="1" si="109"/>
        <v/>
      </c>
      <c r="Z244" s="315" t="str">
        <f t="shared" ca="1" si="110"/>
        <v/>
      </c>
      <c r="AA244" s="316" t="str">
        <f t="shared" ca="1" si="111"/>
        <v/>
      </c>
      <c r="AC244" s="310" t="e">
        <f t="shared" ca="1" si="112"/>
        <v>#N/A</v>
      </c>
      <c r="AD244" s="323" t="e">
        <f t="shared" ca="1" si="113"/>
        <v>#N/A</v>
      </c>
      <c r="AE244" s="324" t="e">
        <f t="shared" ca="1" si="92"/>
        <v>#N/A</v>
      </c>
      <c r="AG244" s="306">
        <f t="shared" ca="1" si="114"/>
        <v>7.5370949299741916</v>
      </c>
      <c r="AH244" s="304">
        <f t="shared" ca="1" si="115"/>
        <v>-1.102210752503717</v>
      </c>
    </row>
    <row r="245" spans="1:34" x14ac:dyDescent="0.2">
      <c r="A245" s="347">
        <f t="shared" ca="1" si="93"/>
        <v>0.1</v>
      </c>
      <c r="B245" s="304">
        <f t="shared" ca="1" si="94"/>
        <v>18.299999999999969</v>
      </c>
      <c r="D245" s="306">
        <f t="shared" ca="1" si="95"/>
        <v>-0.5309913212990498</v>
      </c>
      <c r="E245" s="307">
        <f t="shared" ca="1" si="96"/>
        <v>-8.7945810376823381</v>
      </c>
      <c r="F245" s="304">
        <f t="shared" ca="1" si="97"/>
        <v>8.8105963141921713</v>
      </c>
      <c r="G245" s="306">
        <f t="shared" ca="1" si="98"/>
        <v>18.331202177826249</v>
      </c>
      <c r="H245" s="307">
        <f t="shared" ca="1" si="99"/>
        <v>-36.03590494252439</v>
      </c>
      <c r="I245" s="304">
        <f t="shared" ca="1" si="100"/>
        <v>40.430426887568174</v>
      </c>
      <c r="J245" s="306">
        <f t="shared" ca="1" si="101"/>
        <v>453.21842025292534</v>
      </c>
      <c r="K245" s="307">
        <f t="shared" ca="1" si="102"/>
        <v>1198.1851349393016</v>
      </c>
      <c r="L245" s="304">
        <f t="shared" ca="1" si="87"/>
        <v>1281.0365155006589</v>
      </c>
      <c r="M245" s="306">
        <f t="shared" ca="1" si="103"/>
        <v>-1.1002187563943371</v>
      </c>
      <c r="N245" s="304">
        <f t="shared" ca="1" si="104"/>
        <v>-63.037891282527568</v>
      </c>
      <c r="P245" s="310">
        <f t="shared" ca="1" si="105"/>
        <v>23</v>
      </c>
      <c r="Q245" s="304">
        <f t="shared" ca="1" si="106"/>
        <v>0</v>
      </c>
      <c r="R245" s="306">
        <f t="shared" ca="1" si="107"/>
        <v>0</v>
      </c>
      <c r="S245" s="307">
        <f t="shared" ca="1" si="108"/>
        <v>3.0549999999999997</v>
      </c>
      <c r="T245" s="304">
        <f t="shared" ca="1" si="88"/>
        <v>29.969549999999998</v>
      </c>
      <c r="U245" s="311">
        <f t="shared" ca="1" si="89"/>
        <v>0</v>
      </c>
      <c r="V245" s="306">
        <f t="shared" ca="1" si="90"/>
        <v>1.0865186365288015</v>
      </c>
      <c r="W245" s="304">
        <f t="shared" ca="1" si="91"/>
        <v>3.6368610035727609</v>
      </c>
      <c r="Y245" s="314" t="str">
        <f t="shared" ca="1" si="109"/>
        <v/>
      </c>
      <c r="Z245" s="315" t="str">
        <f t="shared" ca="1" si="110"/>
        <v/>
      </c>
      <c r="AA245" s="316" t="str">
        <f t="shared" ca="1" si="111"/>
        <v/>
      </c>
      <c r="AC245" s="310" t="e">
        <f t="shared" ca="1" si="112"/>
        <v>#N/A</v>
      </c>
      <c r="AD245" s="323" t="e">
        <f t="shared" ca="1" si="113"/>
        <v>#N/A</v>
      </c>
      <c r="AE245" s="324" t="e">
        <f t="shared" ca="1" si="92"/>
        <v>#N/A</v>
      </c>
      <c r="AG245" s="306">
        <f t="shared" ca="1" si="114"/>
        <v>7.5472799065652607</v>
      </c>
      <c r="AH245" s="304">
        <f t="shared" ca="1" si="115"/>
        <v>-1.1458740996851227</v>
      </c>
    </row>
    <row r="246" spans="1:34" x14ac:dyDescent="0.2">
      <c r="A246" s="347">
        <f t="shared" ca="1" si="93"/>
        <v>0.1</v>
      </c>
      <c r="B246" s="304">
        <f t="shared" ca="1" si="94"/>
        <v>18.39999999999997</v>
      </c>
      <c r="D246" s="306">
        <f t="shared" ca="1" si="95"/>
        <v>-0.53975678339934097</v>
      </c>
      <c r="E246" s="307">
        <f t="shared" ca="1" si="96"/>
        <v>-8.7489335216547239</v>
      </c>
      <c r="F246" s="304">
        <f t="shared" ca="1" si="97"/>
        <v>8.7655675886709883</v>
      </c>
      <c r="G246" s="306">
        <f t="shared" ca="1" si="98"/>
        <v>18.277226499486314</v>
      </c>
      <c r="H246" s="307">
        <f t="shared" ca="1" si="99"/>
        <v>-36.910798294689862</v>
      </c>
      <c r="I246" s="304">
        <f t="shared" ca="1" si="100"/>
        <v>41.188154113346776</v>
      </c>
      <c r="J246" s="306">
        <f t="shared" ca="1" si="101"/>
        <v>455.04884168679098</v>
      </c>
      <c r="K246" s="307">
        <f t="shared" ca="1" si="102"/>
        <v>1194.537799777441</v>
      </c>
      <c r="L246" s="304">
        <f t="shared" ca="1" si="87"/>
        <v>1278.27618432701</v>
      </c>
      <c r="M246" s="306">
        <f t="shared" ca="1" si="103"/>
        <v>-1.1110178608034078</v>
      </c>
      <c r="N246" s="304">
        <f t="shared" ca="1" si="104"/>
        <v>-63.656634387688442</v>
      </c>
      <c r="P246" s="310">
        <f t="shared" ca="1" si="105"/>
        <v>23</v>
      </c>
      <c r="Q246" s="304">
        <f t="shared" ca="1" si="106"/>
        <v>0</v>
      </c>
      <c r="R246" s="306">
        <f t="shared" ca="1" si="107"/>
        <v>0</v>
      </c>
      <c r="S246" s="307">
        <f t="shared" ca="1" si="108"/>
        <v>3.0549999999999997</v>
      </c>
      <c r="T246" s="304">
        <f t="shared" ca="1" si="88"/>
        <v>29.969549999999998</v>
      </c>
      <c r="U246" s="311">
        <f t="shared" ca="1" si="89"/>
        <v>0</v>
      </c>
      <c r="V246" s="306">
        <f t="shared" ca="1" si="90"/>
        <v>1.0869164221884819</v>
      </c>
      <c r="W246" s="304">
        <f t="shared" ca="1" si="91"/>
        <v>3.7758408275111255</v>
      </c>
      <c r="Y246" s="314" t="str">
        <f t="shared" ca="1" si="109"/>
        <v/>
      </c>
      <c r="Z246" s="315" t="str">
        <f t="shared" ca="1" si="110"/>
        <v/>
      </c>
      <c r="AA246" s="316" t="str">
        <f t="shared" ca="1" si="111"/>
        <v/>
      </c>
      <c r="AC246" s="310" t="e">
        <f t="shared" ca="1" si="112"/>
        <v>#N/A</v>
      </c>
      <c r="AD246" s="323" t="e">
        <f t="shared" ca="1" si="113"/>
        <v>#N/A</v>
      </c>
      <c r="AE246" s="324" t="e">
        <f t="shared" ca="1" si="92"/>
        <v>#N/A</v>
      </c>
      <c r="AG246" s="306">
        <f t="shared" ca="1" si="114"/>
        <v>7.5532555434226438</v>
      </c>
      <c r="AH246" s="304">
        <f t="shared" ca="1" si="115"/>
        <v>-1.1904618669632607</v>
      </c>
    </row>
    <row r="247" spans="1:34" x14ac:dyDescent="0.2">
      <c r="A247" s="347">
        <f t="shared" ca="1" si="93"/>
        <v>0.1</v>
      </c>
      <c r="B247" s="304">
        <f t="shared" ca="1" si="94"/>
        <v>18.499999999999972</v>
      </c>
      <c r="D247" s="306">
        <f t="shared" ca="1" si="95"/>
        <v>-0.54845427790711521</v>
      </c>
      <c r="E247" s="307">
        <f t="shared" ca="1" si="96"/>
        <v>-8.7023984048532608</v>
      </c>
      <c r="F247" s="304">
        <f t="shared" ca="1" si="97"/>
        <v>8.7196639896126271</v>
      </c>
      <c r="G247" s="306">
        <f t="shared" ca="1" si="98"/>
        <v>18.222381071695605</v>
      </c>
      <c r="H247" s="307">
        <f t="shared" ca="1" si="99"/>
        <v>-37.781038135175187</v>
      </c>
      <c r="I247" s="304">
        <f t="shared" ca="1" si="100"/>
        <v>41.94594157357362</v>
      </c>
      <c r="J247" s="306">
        <f t="shared" ca="1" si="101"/>
        <v>456.87382206535005</v>
      </c>
      <c r="K247" s="307">
        <f t="shared" ca="1" si="102"/>
        <v>1190.8032079559478</v>
      </c>
      <c r="L247" s="304">
        <f t="shared" ca="1" si="87"/>
        <v>1275.4395200740712</v>
      </c>
      <c r="M247" s="306">
        <f t="shared" ca="1" si="103"/>
        <v>-1.1213961273556512</v>
      </c>
      <c r="N247" s="304">
        <f t="shared" ca="1" si="104"/>
        <v>-64.251265259793769</v>
      </c>
      <c r="P247" s="310">
        <f t="shared" ca="1" si="105"/>
        <v>23</v>
      </c>
      <c r="Q247" s="304">
        <f t="shared" ca="1" si="106"/>
        <v>0</v>
      </c>
      <c r="R247" s="306">
        <f t="shared" ca="1" si="107"/>
        <v>0</v>
      </c>
      <c r="S247" s="307">
        <f t="shared" ca="1" si="108"/>
        <v>3.0549999999999997</v>
      </c>
      <c r="T247" s="304">
        <f t="shared" ca="1" si="88"/>
        <v>29.969549999999998</v>
      </c>
      <c r="U247" s="311">
        <f t="shared" ca="1" si="89"/>
        <v>0</v>
      </c>
      <c r="V247" s="306">
        <f t="shared" ca="1" si="90"/>
        <v>1.087323866119585</v>
      </c>
      <c r="W247" s="304">
        <f t="shared" ca="1" si="91"/>
        <v>3.9175241755720451</v>
      </c>
      <c r="Y247" s="314" t="str">
        <f t="shared" ca="1" si="109"/>
        <v/>
      </c>
      <c r="Z247" s="315" t="str">
        <f t="shared" ca="1" si="110"/>
        <v/>
      </c>
      <c r="AA247" s="316" t="str">
        <f t="shared" ca="1" si="111"/>
        <v/>
      </c>
      <c r="AC247" s="310" t="e">
        <f t="shared" ca="1" si="112"/>
        <v>#N/A</v>
      </c>
      <c r="AD247" s="323" t="e">
        <f t="shared" ca="1" si="113"/>
        <v>#N/A</v>
      </c>
      <c r="AE247" s="324" t="e">
        <f t="shared" ca="1" si="92"/>
        <v>#N/A</v>
      </c>
      <c r="AG247" s="306">
        <f t="shared" ca="1" si="114"/>
        <v>7.5552851502711622</v>
      </c>
      <c r="AH247" s="304">
        <f t="shared" ca="1" si="115"/>
        <v>-1.2359544443571606</v>
      </c>
    </row>
    <row r="248" spans="1:34" x14ac:dyDescent="0.2">
      <c r="A248" s="347">
        <f t="shared" ca="1" si="93"/>
        <v>0.1</v>
      </c>
      <c r="B248" s="304">
        <f t="shared" ca="1" si="94"/>
        <v>18.599999999999973</v>
      </c>
      <c r="D248" s="306">
        <f t="shared" ca="1" si="95"/>
        <v>-0.557077537998516</v>
      </c>
      <c r="E248" s="307">
        <f t="shared" ca="1" si="96"/>
        <v>-8.6549935480680293</v>
      </c>
      <c r="F248" s="304">
        <f t="shared" ca="1" si="97"/>
        <v>8.6729031298891908</v>
      </c>
      <c r="G248" s="306">
        <f t="shared" ca="1" si="98"/>
        <v>18.166673317895754</v>
      </c>
      <c r="H248" s="307">
        <f t="shared" ca="1" si="99"/>
        <v>-38.646537489981988</v>
      </c>
      <c r="I248" s="304">
        <f t="shared" ca="1" si="100"/>
        <v>42.703429363503453</v>
      </c>
      <c r="J248" s="306">
        <f t="shared" ca="1" si="101"/>
        <v>458.69327478482961</v>
      </c>
      <c r="K248" s="307">
        <f t="shared" ca="1" si="102"/>
        <v>1186.9818291746899</v>
      </c>
      <c r="L248" s="304">
        <f t="shared" ca="1" si="87"/>
        <v>1272.527164002295</v>
      </c>
      <c r="M248" s="306">
        <f t="shared" ca="1" si="103"/>
        <v>-1.1313760836751294</v>
      </c>
      <c r="N248" s="304">
        <f t="shared" ca="1" si="104"/>
        <v>-64.823074636624796</v>
      </c>
      <c r="P248" s="310">
        <f t="shared" ca="1" si="105"/>
        <v>23</v>
      </c>
      <c r="Q248" s="304">
        <f t="shared" ca="1" si="106"/>
        <v>0</v>
      </c>
      <c r="R248" s="306">
        <f t="shared" ca="1" si="107"/>
        <v>0</v>
      </c>
      <c r="S248" s="307">
        <f t="shared" ca="1" si="108"/>
        <v>3.0549999999999997</v>
      </c>
      <c r="T248" s="304">
        <f t="shared" ca="1" si="88"/>
        <v>29.969549999999998</v>
      </c>
      <c r="U248" s="311">
        <f t="shared" ca="1" si="89"/>
        <v>0</v>
      </c>
      <c r="V248" s="306">
        <f t="shared" ca="1" si="90"/>
        <v>1.0877409271917393</v>
      </c>
      <c r="W248" s="304">
        <f t="shared" ca="1" si="91"/>
        <v>4.0618496619962796</v>
      </c>
      <c r="Y248" s="314" t="str">
        <f t="shared" ca="1" si="109"/>
        <v/>
      </c>
      <c r="Z248" s="315" t="str">
        <f t="shared" ca="1" si="110"/>
        <v/>
      </c>
      <c r="AA248" s="316" t="str">
        <f t="shared" ca="1" si="111"/>
        <v/>
      </c>
      <c r="AC248" s="310" t="e">
        <f t="shared" ca="1" si="112"/>
        <v>#N/A</v>
      </c>
      <c r="AD248" s="323" t="e">
        <f t="shared" ca="1" si="113"/>
        <v>#N/A</v>
      </c>
      <c r="AE248" s="324" t="e">
        <f t="shared" ca="1" si="92"/>
        <v>#N/A</v>
      </c>
      <c r="AG248" s="306">
        <f t="shared" ca="1" si="114"/>
        <v>7.553611868733852</v>
      </c>
      <c r="AH248" s="304">
        <f t="shared" ca="1" si="115"/>
        <v>-1.2823319723640083</v>
      </c>
    </row>
    <row r="249" spans="1:34" x14ac:dyDescent="0.2">
      <c r="A249" s="347">
        <f t="shared" ca="1" si="93"/>
        <v>0.1</v>
      </c>
      <c r="B249" s="304">
        <f t="shared" ca="1" si="94"/>
        <v>18.699999999999974</v>
      </c>
      <c r="D249" s="306">
        <f t="shared" ca="1" si="95"/>
        <v>-0.56562068582268032</v>
      </c>
      <c r="E249" s="307">
        <f t="shared" ca="1" si="96"/>
        <v>-8.6067372640414987</v>
      </c>
      <c r="F249" s="304">
        <f t="shared" ca="1" si="97"/>
        <v>8.6253030724996016</v>
      </c>
      <c r="G249" s="306">
        <f t="shared" ca="1" si="98"/>
        <v>18.110111249313487</v>
      </c>
      <c r="H249" s="307">
        <f t="shared" ca="1" si="99"/>
        <v>-39.507211216386139</v>
      </c>
      <c r="I249" s="304">
        <f t="shared" ca="1" si="100"/>
        <v>43.460279193289331</v>
      </c>
      <c r="J249" s="306">
        <f t="shared" ca="1" si="101"/>
        <v>460.50711401319006</v>
      </c>
      <c r="K249" s="307">
        <f t="shared" ca="1" si="102"/>
        <v>1183.0741417393715</v>
      </c>
      <c r="L249" s="304">
        <f t="shared" ca="1" si="87"/>
        <v>1269.5397697233072</v>
      </c>
      <c r="M249" s="306">
        <f t="shared" ca="1" si="103"/>
        <v>-1.1409788381196895</v>
      </c>
      <c r="N249" s="304">
        <f t="shared" ca="1" si="104"/>
        <v>-65.373271937998581</v>
      </c>
      <c r="P249" s="310">
        <f t="shared" ca="1" si="105"/>
        <v>23</v>
      </c>
      <c r="Q249" s="304">
        <f t="shared" ca="1" si="106"/>
        <v>0</v>
      </c>
      <c r="R249" s="306">
        <f t="shared" ca="1" si="107"/>
        <v>0</v>
      </c>
      <c r="S249" s="307">
        <f t="shared" ca="1" si="108"/>
        <v>3.0549999999999997</v>
      </c>
      <c r="T249" s="304">
        <f t="shared" ca="1" si="88"/>
        <v>29.969549999999998</v>
      </c>
      <c r="U249" s="311">
        <f t="shared" ca="1" si="89"/>
        <v>0</v>
      </c>
      <c r="V249" s="306">
        <f t="shared" ca="1" si="90"/>
        <v>1.0881675635053289</v>
      </c>
      <c r="W249" s="304">
        <f t="shared" ca="1" si="91"/>
        <v>4.2087552338634104</v>
      </c>
      <c r="Y249" s="314" t="str">
        <f t="shared" ca="1" si="109"/>
        <v/>
      </c>
      <c r="Z249" s="315" t="str">
        <f t="shared" ca="1" si="110"/>
        <v/>
      </c>
      <c r="AA249" s="316" t="str">
        <f t="shared" ca="1" si="111"/>
        <v/>
      </c>
      <c r="AC249" s="310" t="e">
        <f t="shared" ca="1" si="112"/>
        <v>#N/A</v>
      </c>
      <c r="AD249" s="323" t="e">
        <f t="shared" ca="1" si="113"/>
        <v>#N/A</v>
      </c>
      <c r="AE249" s="324" t="e">
        <f t="shared" ca="1" si="92"/>
        <v>#N/A</v>
      </c>
      <c r="AG249" s="306">
        <f t="shared" ca="1" si="114"/>
        <v>7.5484604614802393</v>
      </c>
      <c r="AH249" s="304">
        <f t="shared" ca="1" si="115"/>
        <v>-1.3295743574455909</v>
      </c>
    </row>
    <row r="250" spans="1:34" x14ac:dyDescent="0.2">
      <c r="A250" s="347">
        <f t="shared" ca="1" si="93"/>
        <v>0.1</v>
      </c>
      <c r="B250" s="304">
        <f t="shared" ca="1" si="94"/>
        <v>18.799999999999976</v>
      </c>
      <c r="D250" s="306">
        <f t="shared" ca="1" si="95"/>
        <v>-0.5740782076617611</v>
      </c>
      <c r="E250" s="307">
        <f t="shared" ca="1" si="96"/>
        <v>-8.5576482782137901</v>
      </c>
      <c r="F250" s="304">
        <f t="shared" ca="1" si="97"/>
        <v>8.5768822914930798</v>
      </c>
      <c r="G250" s="306">
        <f t="shared" ca="1" si="98"/>
        <v>18.052703428547311</v>
      </c>
      <c r="H250" s="307">
        <f t="shared" ca="1" si="99"/>
        <v>-40.362976044207521</v>
      </c>
      <c r="I250" s="304">
        <f t="shared" ca="1" si="100"/>
        <v>44.216172790330397</v>
      </c>
      <c r="J250" s="306">
        <f t="shared" ca="1" si="101"/>
        <v>462.31525474708309</v>
      </c>
      <c r="K250" s="307">
        <f t="shared" ca="1" si="102"/>
        <v>1179.0806323763418</v>
      </c>
      <c r="L250" s="304">
        <f t="shared" ca="1" si="87"/>
        <v>1266.4780031318564</v>
      </c>
      <c r="M250" s="306">
        <f t="shared" ca="1" si="103"/>
        <v>-1.150224173111984</v>
      </c>
      <c r="N250" s="304">
        <f t="shared" ca="1" si="104"/>
        <v>-65.90299061324167</v>
      </c>
      <c r="P250" s="310">
        <f t="shared" ca="1" si="105"/>
        <v>23</v>
      </c>
      <c r="Q250" s="304">
        <f t="shared" ca="1" si="106"/>
        <v>0</v>
      </c>
      <c r="R250" s="306">
        <f t="shared" ca="1" si="107"/>
        <v>0</v>
      </c>
      <c r="S250" s="307">
        <f t="shared" ca="1" si="108"/>
        <v>3.0549999999999997</v>
      </c>
      <c r="T250" s="304">
        <f t="shared" ca="1" si="88"/>
        <v>29.969549999999998</v>
      </c>
      <c r="U250" s="311">
        <f t="shared" ca="1" si="89"/>
        <v>0</v>
      </c>
      <c r="V250" s="306">
        <f t="shared" ca="1" si="90"/>
        <v>1.0886037324063056</v>
      </c>
      <c r="W250" s="304">
        <f t="shared" ca="1" si="91"/>
        <v>4.3581782193053984</v>
      </c>
      <c r="Y250" s="314" t="str">
        <f t="shared" ca="1" si="109"/>
        <v/>
      </c>
      <c r="Z250" s="315" t="str">
        <f t="shared" ca="1" si="110"/>
        <v/>
      </c>
      <c r="AA250" s="316" t="str">
        <f t="shared" ca="1" si="111"/>
        <v/>
      </c>
      <c r="AC250" s="310" t="e">
        <f t="shared" ca="1" si="112"/>
        <v>#N/A</v>
      </c>
      <c r="AD250" s="323" t="e">
        <f t="shared" ca="1" si="113"/>
        <v>#N/A</v>
      </c>
      <c r="AE250" s="324" t="e">
        <f t="shared" ca="1" si="92"/>
        <v>#N/A</v>
      </c>
      <c r="AG250" s="306">
        <f t="shared" ca="1" si="114"/>
        <v>7.5400389486446979</v>
      </c>
      <c r="AH250" s="304">
        <f t="shared" ca="1" si="115"/>
        <v>-1.3776612876803309</v>
      </c>
    </row>
    <row r="251" spans="1:34" x14ac:dyDescent="0.2">
      <c r="A251" s="347">
        <f t="shared" ca="1" si="93"/>
        <v>0.1</v>
      </c>
      <c r="B251" s="304">
        <f t="shared" ca="1" si="94"/>
        <v>18.899999999999977</v>
      </c>
      <c r="D251" s="306">
        <f t="shared" ca="1" si="95"/>
        <v>-0.58244493128119146</v>
      </c>
      <c r="E251" s="307">
        <f t="shared" ca="1" si="96"/>
        <v>-8.5077456921384442</v>
      </c>
      <c r="F251" s="304">
        <f t="shared" ca="1" si="97"/>
        <v>8.5276596355668062</v>
      </c>
      <c r="G251" s="306">
        <f t="shared" ca="1" si="98"/>
        <v>17.994458935419193</v>
      </c>
      <c r="H251" s="307">
        <f t="shared" ca="1" si="99"/>
        <v>-41.213750613421368</v>
      </c>
      <c r="I251" s="304">
        <f t="shared" ca="1" si="100"/>
        <v>44.970810444151191</v>
      </c>
      <c r="J251" s="306">
        <f t="shared" ca="1" si="101"/>
        <v>464.11761286528139</v>
      </c>
      <c r="K251" s="307">
        <f t="shared" ca="1" si="102"/>
        <v>1175.0017960434604</v>
      </c>
      <c r="L251" s="304">
        <f t="shared" ca="1" si="87"/>
        <v>1263.3425423364499</v>
      </c>
      <c r="M251" s="306">
        <f t="shared" ca="1" si="103"/>
        <v>-1.1591306333560438</v>
      </c>
      <c r="N251" s="304">
        <f t="shared" ca="1" si="104"/>
        <v>-66.413293195627347</v>
      </c>
      <c r="P251" s="310">
        <f t="shared" ca="1" si="105"/>
        <v>23</v>
      </c>
      <c r="Q251" s="304">
        <f t="shared" ca="1" si="106"/>
        <v>0</v>
      </c>
      <c r="R251" s="306">
        <f t="shared" ca="1" si="107"/>
        <v>0</v>
      </c>
      <c r="S251" s="307">
        <f t="shared" ca="1" si="108"/>
        <v>3.0549999999999997</v>
      </c>
      <c r="T251" s="304">
        <f t="shared" ca="1" si="88"/>
        <v>29.969549999999998</v>
      </c>
      <c r="U251" s="311">
        <f t="shared" ca="1" si="89"/>
        <v>0</v>
      </c>
      <c r="V251" s="306">
        <f t="shared" ca="1" si="90"/>
        <v>1.0890493905013803</v>
      </c>
      <c r="W251" s="304">
        <f t="shared" ca="1" si="91"/>
        <v>4.5100553760132538</v>
      </c>
      <c r="Y251" s="314" t="str">
        <f t="shared" ca="1" si="109"/>
        <v/>
      </c>
      <c r="Z251" s="315" t="str">
        <f t="shared" ca="1" si="110"/>
        <v/>
      </c>
      <c r="AA251" s="316" t="str">
        <f t="shared" ca="1" si="111"/>
        <v/>
      </c>
      <c r="AC251" s="310" t="e">
        <f t="shared" ca="1" si="112"/>
        <v>#N/A</v>
      </c>
      <c r="AD251" s="323" t="e">
        <f t="shared" ca="1" si="113"/>
        <v>#N/A</v>
      </c>
      <c r="AE251" s="324" t="e">
        <f t="shared" ca="1" si="92"/>
        <v>#N/A</v>
      </c>
      <c r="AG251" s="306">
        <f t="shared" ca="1" si="114"/>
        <v>7.528540100759507</v>
      </c>
      <c r="AH251" s="304">
        <f t="shared" ca="1" si="115"/>
        <v>-1.4265722485451386</v>
      </c>
    </row>
    <row r="252" spans="1:34" x14ac:dyDescent="0.2">
      <c r="A252" s="347">
        <f t="shared" ca="1" si="93"/>
        <v>0.1</v>
      </c>
      <c r="B252" s="304">
        <f t="shared" ca="1" si="94"/>
        <v>18.999999999999979</v>
      </c>
      <c r="D252" s="306">
        <f t="shared" ca="1" si="95"/>
        <v>-0.5907160052678464</v>
      </c>
      <c r="E252" s="307">
        <f t="shared" ca="1" si="96"/>
        <v>-8.4570489492437542</v>
      </c>
      <c r="F252" s="304">
        <f t="shared" ca="1" si="97"/>
        <v>8.4776542940122592</v>
      </c>
      <c r="G252" s="306">
        <f t="shared" ca="1" si="98"/>
        <v>17.935387334892408</v>
      </c>
      <c r="H252" s="307">
        <f t="shared" ca="1" si="99"/>
        <v>-42.059455508345742</v>
      </c>
      <c r="I252" s="304">
        <f t="shared" ca="1" si="100"/>
        <v>45.723909680944104</v>
      </c>
      <c r="J252" s="306">
        <f t="shared" ca="1" si="101"/>
        <v>465.91410517879694</v>
      </c>
      <c r="K252" s="307">
        <f t="shared" ca="1" si="102"/>
        <v>1170.8381357373721</v>
      </c>
      <c r="L252" s="304">
        <f t="shared" ca="1" si="87"/>
        <v>1260.1340775891763</v>
      </c>
      <c r="M252" s="306">
        <f t="shared" ca="1" si="103"/>
        <v>-1.1677156088983318</v>
      </c>
      <c r="N252" s="304">
        <f t="shared" ca="1" si="104"/>
        <v>-66.905176061423489</v>
      </c>
      <c r="P252" s="310">
        <f t="shared" ca="1" si="105"/>
        <v>23</v>
      </c>
      <c r="Q252" s="304">
        <f t="shared" ca="1" si="106"/>
        <v>0</v>
      </c>
      <c r="R252" s="306">
        <f t="shared" ca="1" si="107"/>
        <v>0</v>
      </c>
      <c r="S252" s="307">
        <f t="shared" ca="1" si="108"/>
        <v>3.0549999999999997</v>
      </c>
      <c r="T252" s="304">
        <f t="shared" ca="1" si="88"/>
        <v>29.969549999999998</v>
      </c>
      <c r="U252" s="311">
        <f t="shared" ca="1" si="89"/>
        <v>0</v>
      </c>
      <c r="V252" s="306">
        <f t="shared" ca="1" si="90"/>
        <v>1.0895044936735732</v>
      </c>
      <c r="W252" s="304">
        <f t="shared" ca="1" si="91"/>
        <v>4.6643229399388169</v>
      </c>
      <c r="Y252" s="314" t="str">
        <f t="shared" ca="1" si="109"/>
        <v/>
      </c>
      <c r="Z252" s="315" t="str">
        <f t="shared" ca="1" si="110"/>
        <v/>
      </c>
      <c r="AA252" s="316" t="str">
        <f t="shared" ca="1" si="111"/>
        <v/>
      </c>
      <c r="AC252" s="310">
        <f t="shared" ca="1" si="112"/>
        <v>18.999999999999979</v>
      </c>
      <c r="AD252" s="323">
        <f t="shared" ca="1" si="113"/>
        <v>465.91410517879694</v>
      </c>
      <c r="AE252" s="324" t="e">
        <f t="shared" ca="1" si="92"/>
        <v>#N/A</v>
      </c>
      <c r="AG252" s="306">
        <f t="shared" ca="1" si="114"/>
        <v>7.5141427980266915</v>
      </c>
      <c r="AH252" s="304">
        <f t="shared" ca="1" si="115"/>
        <v>-1.4762865387932091</v>
      </c>
    </row>
    <row r="253" spans="1:34" x14ac:dyDescent="0.2">
      <c r="A253" s="347">
        <f t="shared" ca="1" si="93"/>
        <v>0.1</v>
      </c>
      <c r="B253" s="304">
        <f t="shared" ca="1" si="94"/>
        <v>19.09999999999998</v>
      </c>
      <c r="D253" s="306">
        <f t="shared" ca="1" si="95"/>
        <v>-0.59888688016893055</v>
      </c>
      <c r="E253" s="307">
        <f t="shared" ca="1" si="96"/>
        <v>-8.40557780266092</v>
      </c>
      <c r="F253" s="304">
        <f t="shared" ca="1" si="97"/>
        <v>8.4268857647309101</v>
      </c>
      <c r="G253" s="306">
        <f t="shared" ca="1" si="98"/>
        <v>17.875498646875513</v>
      </c>
      <c r="H253" s="307">
        <f t="shared" ca="1" si="99"/>
        <v>-42.900013288611831</v>
      </c>
      <c r="I253" s="304">
        <f t="shared" ca="1" si="100"/>
        <v>46.475204055899745</v>
      </c>
      <c r="J253" s="306">
        <f t="shared" ca="1" si="101"/>
        <v>467.70464947788537</v>
      </c>
      <c r="K253" s="307">
        <f t="shared" ca="1" si="102"/>
        <v>1166.5901622975243</v>
      </c>
      <c r="L253" s="304">
        <f t="shared" ca="1" si="87"/>
        <v>1256.8533112151933</v>
      </c>
      <c r="M253" s="306">
        <f t="shared" ca="1" si="103"/>
        <v>-1.1759954130893151</v>
      </c>
      <c r="N253" s="304">
        <f t="shared" ca="1" si="104"/>
        <v>-67.37957389676157</v>
      </c>
      <c r="P253" s="310">
        <f t="shared" ca="1" si="105"/>
        <v>23</v>
      </c>
      <c r="Q253" s="304">
        <f t="shared" ca="1" si="106"/>
        <v>0</v>
      </c>
      <c r="R253" s="306">
        <f t="shared" ca="1" si="107"/>
        <v>0</v>
      </c>
      <c r="S253" s="307">
        <f t="shared" ca="1" si="108"/>
        <v>3.0549999999999997</v>
      </c>
      <c r="T253" s="304">
        <f t="shared" ca="1" si="88"/>
        <v>29.969549999999998</v>
      </c>
      <c r="U253" s="311">
        <f t="shared" ca="1" si="89"/>
        <v>0</v>
      </c>
      <c r="V253" s="306">
        <f t="shared" ca="1" si="90"/>
        <v>1.0899689970980806</v>
      </c>
      <c r="W253" s="304">
        <f t="shared" ca="1" si="91"/>
        <v>4.8209166740984664</v>
      </c>
      <c r="Y253" s="314" t="str">
        <f t="shared" ca="1" si="109"/>
        <v/>
      </c>
      <c r="Z253" s="315" t="str">
        <f t="shared" ca="1" si="110"/>
        <v/>
      </c>
      <c r="AA253" s="316" t="str">
        <f t="shared" ca="1" si="111"/>
        <v/>
      </c>
      <c r="AC253" s="310" t="e">
        <f t="shared" ca="1" si="112"/>
        <v>#N/A</v>
      </c>
      <c r="AD253" s="323" t="e">
        <f t="shared" ca="1" si="113"/>
        <v>#N/A</v>
      </c>
      <c r="AE253" s="324" t="e">
        <f t="shared" ca="1" si="92"/>
        <v>#N/A</v>
      </c>
      <c r="AG253" s="306">
        <f t="shared" ca="1" si="114"/>
        <v>7.4970132659106961</v>
      </c>
      <c r="AH253" s="304">
        <f t="shared" ca="1" si="115"/>
        <v>-1.5267832863956849</v>
      </c>
    </row>
    <row r="254" spans="1:34" x14ac:dyDescent="0.2">
      <c r="A254" s="347">
        <f t="shared" ca="1" si="93"/>
        <v>0.1</v>
      </c>
      <c r="B254" s="304">
        <f t="shared" ca="1" si="94"/>
        <v>19.199999999999982</v>
      </c>
      <c r="D254" s="306">
        <f t="shared" ca="1" si="95"/>
        <v>-0.60695329125941844</v>
      </c>
      <c r="E254" s="307">
        <f t="shared" ca="1" si="96"/>
        <v>-8.3533522848803443</v>
      </c>
      <c r="F254" s="304">
        <f t="shared" ca="1" si="97"/>
        <v>8.3753738240801123</v>
      </c>
      <c r="G254" s="306">
        <f t="shared" ca="1" si="98"/>
        <v>17.814803317749572</v>
      </c>
      <c r="H254" s="307">
        <f t="shared" ca="1" si="99"/>
        <v>-43.735348517099865</v>
      </c>
      <c r="I254" s="304">
        <f t="shared" ca="1" si="100"/>
        <v>47.224442052419114</v>
      </c>
      <c r="J254" s="306">
        <f t="shared" ca="1" si="101"/>
        <v>469.48916457611665</v>
      </c>
      <c r="K254" s="307">
        <f t="shared" ca="1" si="102"/>
        <v>1162.2583942072388</v>
      </c>
      <c r="L254" s="304">
        <f t="shared" ca="1" si="87"/>
        <v>1253.5009575423423</v>
      </c>
      <c r="M254" s="306">
        <f t="shared" ca="1" si="103"/>
        <v>-1.1839853555717765</v>
      </c>
      <c r="N254" s="304">
        <f t="shared" ca="1" si="104"/>
        <v>-67.837363879558879</v>
      </c>
      <c r="P254" s="310">
        <f t="shared" ca="1" si="105"/>
        <v>23</v>
      </c>
      <c r="Q254" s="304">
        <f t="shared" ca="1" si="106"/>
        <v>0</v>
      </c>
      <c r="R254" s="306">
        <f t="shared" ca="1" si="107"/>
        <v>0</v>
      </c>
      <c r="S254" s="307">
        <f t="shared" ca="1" si="108"/>
        <v>3.0549999999999997</v>
      </c>
      <c r="T254" s="304">
        <f t="shared" ca="1" si="88"/>
        <v>29.969549999999998</v>
      </c>
      <c r="U254" s="311">
        <f t="shared" ca="1" si="89"/>
        <v>0</v>
      </c>
      <c r="V254" s="306">
        <f t="shared" ca="1" si="90"/>
        <v>1.0904428552584355</v>
      </c>
      <c r="W254" s="304">
        <f t="shared" ca="1" si="91"/>
        <v>4.9797719173902406</v>
      </c>
      <c r="Y254" s="314" t="str">
        <f t="shared" ca="1" si="109"/>
        <v/>
      </c>
      <c r="Z254" s="315" t="str">
        <f t="shared" ca="1" si="110"/>
        <v/>
      </c>
      <c r="AA254" s="316" t="str">
        <f t="shared" ca="1" si="111"/>
        <v/>
      </c>
      <c r="AC254" s="310" t="e">
        <f t="shared" ca="1" si="112"/>
        <v>#N/A</v>
      </c>
      <c r="AD254" s="323" t="e">
        <f t="shared" ca="1" si="113"/>
        <v>#N/A</v>
      </c>
      <c r="AE254" s="324" t="e">
        <f t="shared" ca="1" si="92"/>
        <v>#N/A</v>
      </c>
      <c r="AG254" s="306">
        <f t="shared" ca="1" si="114"/>
        <v>7.4773061968962811</v>
      </c>
      <c r="AH254" s="304">
        <f t="shared" ca="1" si="115"/>
        <v>-1.5780414645166831</v>
      </c>
    </row>
    <row r="255" spans="1:34" x14ac:dyDescent="0.2">
      <c r="A255" s="347">
        <f t="shared" ca="1" si="93"/>
        <v>0.1</v>
      </c>
      <c r="B255" s="304">
        <f t="shared" ca="1" si="94"/>
        <v>19.299999999999983</v>
      </c>
      <c r="D255" s="306">
        <f t="shared" ca="1" si="95"/>
        <v>-0.6149112427804293</v>
      </c>
      <c r="E255" s="307">
        <f t="shared" ca="1" si="96"/>
        <v>-8.3003926790317024</v>
      </c>
      <c r="F255" s="304">
        <f t="shared" ca="1" si="97"/>
        <v>8.3231384983442904</v>
      </c>
      <c r="G255" s="306">
        <f t="shared" ca="1" si="98"/>
        <v>17.75331219347153</v>
      </c>
      <c r="H255" s="307">
        <f t="shared" ca="1" si="99"/>
        <v>-44.565387785003033</v>
      </c>
      <c r="I255" s="304">
        <f t="shared" ca="1" si="100"/>
        <v>47.971386078229621</v>
      </c>
      <c r="J255" s="306">
        <f t="shared" ca="1" si="101"/>
        <v>471.2675703516777</v>
      </c>
      <c r="K255" s="307">
        <f t="shared" ca="1" si="102"/>
        <v>1157.8433573921336</v>
      </c>
      <c r="L255" s="304">
        <f t="shared" ca="1" si="87"/>
        <v>1250.0777428313256</v>
      </c>
      <c r="M255" s="306">
        <f t="shared" ca="1" si="103"/>
        <v>-1.1916998104712795</v>
      </c>
      <c r="N255" s="304">
        <f t="shared" ca="1" si="104"/>
        <v>-68.279369586544419</v>
      </c>
      <c r="P255" s="310">
        <f t="shared" ca="1" si="105"/>
        <v>23</v>
      </c>
      <c r="Q255" s="304">
        <f t="shared" ca="1" si="106"/>
        <v>0</v>
      </c>
      <c r="R255" s="306">
        <f t="shared" ca="1" si="107"/>
        <v>0</v>
      </c>
      <c r="S255" s="307">
        <f t="shared" ca="1" si="108"/>
        <v>3.0549999999999997</v>
      </c>
      <c r="T255" s="304">
        <f t="shared" ca="1" si="88"/>
        <v>29.969549999999998</v>
      </c>
      <c r="U255" s="311">
        <f t="shared" ca="1" si="89"/>
        <v>0</v>
      </c>
      <c r="V255" s="306">
        <f t="shared" ca="1" si="90"/>
        <v>1.0909260219629318</v>
      </c>
      <c r="W255" s="304">
        <f t="shared" ca="1" si="91"/>
        <v>5.140823633340065</v>
      </c>
      <c r="Y255" s="314" t="str">
        <f t="shared" ca="1" si="109"/>
        <v/>
      </c>
      <c r="Z255" s="315" t="str">
        <f t="shared" ca="1" si="110"/>
        <v/>
      </c>
      <c r="AA255" s="316" t="str">
        <f t="shared" ca="1" si="111"/>
        <v/>
      </c>
      <c r="AC255" s="310" t="e">
        <f t="shared" ca="1" si="112"/>
        <v>#N/A</v>
      </c>
      <c r="AD255" s="323" t="e">
        <f t="shared" ca="1" si="113"/>
        <v>#N/A</v>
      </c>
      <c r="AE255" s="324" t="e">
        <f t="shared" ca="1" si="92"/>
        <v>#N/A</v>
      </c>
      <c r="AG255" s="306">
        <f t="shared" ca="1" si="114"/>
        <v>7.4551657679181531</v>
      </c>
      <c r="AH255" s="304">
        <f t="shared" ca="1" si="115"/>
        <v>-1.6300399074927139</v>
      </c>
    </row>
    <row r="256" spans="1:34" x14ac:dyDescent="0.2">
      <c r="A256" s="347">
        <f t="shared" ca="1" si="93"/>
        <v>0.1</v>
      </c>
      <c r="B256" s="304">
        <f t="shared" ca="1" si="94"/>
        <v>19.399999999999984</v>
      </c>
      <c r="D256" s="306">
        <f t="shared" ca="1" si="95"/>
        <v>-0.62275699350476876</v>
      </c>
      <c r="E256" s="307">
        <f t="shared" ca="1" si="96"/>
        <v>-8.2467194916130389</v>
      </c>
      <c r="F256" s="304">
        <f t="shared" ca="1" si="97"/>
        <v>8.2702000366562789</v>
      </c>
      <c r="G256" s="306">
        <f t="shared" ca="1" si="98"/>
        <v>17.691036494121054</v>
      </c>
      <c r="H256" s="307">
        <f t="shared" ca="1" si="99"/>
        <v>-45.390059734164339</v>
      </c>
      <c r="I256" s="304">
        <f t="shared" ca="1" si="100"/>
        <v>48.715811549304298</v>
      </c>
      <c r="J256" s="306">
        <f t="shared" ca="1" si="101"/>
        <v>473.03978778605733</v>
      </c>
      <c r="K256" s="307">
        <f t="shared" ca="1" si="102"/>
        <v>1153.3455850161752</v>
      </c>
      <c r="L256" s="304">
        <f t="shared" ca="1" si="87"/>
        <v>1246.5844052068762</v>
      </c>
      <c r="M256" s="306">
        <f t="shared" ca="1" si="103"/>
        <v>-1.1991522799971419</v>
      </c>
      <c r="N256" s="304">
        <f t="shared" ca="1" si="104"/>
        <v>-68.706364637326203</v>
      </c>
      <c r="P256" s="310">
        <f t="shared" ca="1" si="105"/>
        <v>23</v>
      </c>
      <c r="Q256" s="304">
        <f t="shared" ca="1" si="106"/>
        <v>0</v>
      </c>
      <c r="R256" s="306">
        <f t="shared" ca="1" si="107"/>
        <v>0</v>
      </c>
      <c r="S256" s="307">
        <f t="shared" ca="1" si="108"/>
        <v>3.0549999999999997</v>
      </c>
      <c r="T256" s="304">
        <f t="shared" ca="1" si="88"/>
        <v>29.969549999999998</v>
      </c>
      <c r="U256" s="311">
        <f t="shared" ca="1" si="89"/>
        <v>0</v>
      </c>
      <c r="V256" s="306">
        <f t="shared" ca="1" si="90"/>
        <v>1.09141845036129</v>
      </c>
      <c r="W256" s="304">
        <f t="shared" ca="1" si="91"/>
        <v>5.3040064586967866</v>
      </c>
      <c r="Y256" s="314" t="str">
        <f t="shared" ca="1" si="109"/>
        <v/>
      </c>
      <c r="Z256" s="315" t="str">
        <f t="shared" ca="1" si="110"/>
        <v/>
      </c>
      <c r="AA256" s="316" t="str">
        <f t="shared" ca="1" si="111"/>
        <v/>
      </c>
      <c r="AC256" s="310" t="e">
        <f t="shared" ca="1" si="112"/>
        <v>#N/A</v>
      </c>
      <c r="AD256" s="323" t="e">
        <f t="shared" ca="1" si="113"/>
        <v>#N/A</v>
      </c>
      <c r="AE256" s="324" t="e">
        <f t="shared" ca="1" si="92"/>
        <v>#N/A</v>
      </c>
      <c r="AG256" s="306">
        <f t="shared" ca="1" si="114"/>
        <v>7.4307265625015981</v>
      </c>
      <c r="AH256" s="304">
        <f t="shared" ca="1" si="115"/>
        <v>-1.6827573267888922</v>
      </c>
    </row>
    <row r="257" spans="1:34" x14ac:dyDescent="0.2">
      <c r="A257" s="347">
        <f t="shared" ca="1" si="93"/>
        <v>0.1</v>
      </c>
      <c r="B257" s="304">
        <f t="shared" ca="1" si="94"/>
        <v>19.499999999999986</v>
      </c>
      <c r="D257" s="306">
        <f t="shared" ca="1" si="95"/>
        <v>-0.63048704349891316</v>
      </c>
      <c r="E257" s="307">
        <f t="shared" ca="1" si="96"/>
        <v>-8.1923534265195599</v>
      </c>
      <c r="F257" s="304">
        <f t="shared" ca="1" si="97"/>
        <v>8.216578885219004</v>
      </c>
      <c r="G257" s="306">
        <f t="shared" ca="1" si="98"/>
        <v>17.627987789771161</v>
      </c>
      <c r="H257" s="307">
        <f t="shared" ca="1" si="99"/>
        <v>-46.209295076816296</v>
      </c>
      <c r="I257" s="304">
        <f t="shared" ca="1" si="100"/>
        <v>49.45750605330398</v>
      </c>
      <c r="J257" s="306">
        <f t="shared" ca="1" si="101"/>
        <v>474.80573900025195</v>
      </c>
      <c r="K257" s="307">
        <f t="shared" ca="1" si="102"/>
        <v>1148.765617275626</v>
      </c>
      <c r="L257" s="304">
        <f t="shared" ca="1" si="87"/>
        <v>1243.0216945903339</v>
      </c>
      <c r="M257" s="306">
        <f t="shared" ca="1" si="103"/>
        <v>-1.2063554536827354</v>
      </c>
      <c r="N257" s="304">
        <f t="shared" ca="1" si="104"/>
        <v>-69.119076088610399</v>
      </c>
      <c r="P257" s="310">
        <f t="shared" ca="1" si="105"/>
        <v>23</v>
      </c>
      <c r="Q257" s="304">
        <f t="shared" ca="1" si="106"/>
        <v>0</v>
      </c>
      <c r="R257" s="306">
        <f t="shared" ca="1" si="107"/>
        <v>0</v>
      </c>
      <c r="S257" s="307">
        <f t="shared" ca="1" si="108"/>
        <v>3.0549999999999997</v>
      </c>
      <c r="T257" s="304">
        <f t="shared" ca="1" si="88"/>
        <v>29.969549999999998</v>
      </c>
      <c r="U257" s="311">
        <f t="shared" ca="1" si="89"/>
        <v>0</v>
      </c>
      <c r="V257" s="306">
        <f t="shared" ca="1" si="90"/>
        <v>1.0919200929615371</v>
      </c>
      <c r="W257" s="304">
        <f t="shared" ca="1" si="91"/>
        <v>5.469254751799518</v>
      </c>
      <c r="Y257" s="314" t="str">
        <f t="shared" ca="1" si="109"/>
        <v/>
      </c>
      <c r="Z257" s="315" t="str">
        <f t="shared" ca="1" si="110"/>
        <v/>
      </c>
      <c r="AA257" s="316" t="str">
        <f t="shared" ca="1" si="111"/>
        <v/>
      </c>
      <c r="AC257" s="310" t="e">
        <f t="shared" ca="1" si="112"/>
        <v>#N/A</v>
      </c>
      <c r="AD257" s="323" t="e">
        <f t="shared" ca="1" si="113"/>
        <v>#N/A</v>
      </c>
      <c r="AE257" s="324" t="e">
        <f t="shared" ca="1" si="92"/>
        <v>#N/A</v>
      </c>
      <c r="AG257" s="306">
        <f t="shared" ca="1" si="114"/>
        <v>7.4041144061090778</v>
      </c>
      <c r="AH257" s="304">
        <f t="shared" ca="1" si="115"/>
        <v>-1.7361723269056586</v>
      </c>
    </row>
    <row r="258" spans="1:34" x14ac:dyDescent="0.2">
      <c r="A258" s="347">
        <f t="shared" ca="1" si="93"/>
        <v>0.1</v>
      </c>
      <c r="B258" s="304">
        <f t="shared" ca="1" si="94"/>
        <v>19.599999999999987</v>
      </c>
      <c r="D258" s="306">
        <f t="shared" ca="1" si="95"/>
        <v>-0.63809812196287807</v>
      </c>
      <c r="E258" s="307">
        <f t="shared" ca="1" si="96"/>
        <v>-8.1373153602446582</v>
      </c>
      <c r="F258" s="304">
        <f t="shared" ca="1" si="97"/>
        <v>8.1622956626996928</v>
      </c>
      <c r="G258" s="306">
        <f t="shared" ca="1" si="98"/>
        <v>17.564177977574875</v>
      </c>
      <c r="H258" s="307">
        <f t="shared" ca="1" si="99"/>
        <v>-47.023026612840759</v>
      </c>
      <c r="I258" s="304">
        <f t="shared" ca="1" si="100"/>
        <v>50.196268585023887</v>
      </c>
      <c r="J258" s="306">
        <f t="shared" ca="1" si="101"/>
        <v>476.56534728861925</v>
      </c>
      <c r="K258" s="307">
        <f t="shared" ca="1" si="102"/>
        <v>1144.1040011911432</v>
      </c>
      <c r="L258" s="304">
        <f t="shared" ca="1" si="87"/>
        <v>1239.3903726340243</v>
      </c>
      <c r="M258" s="306">
        <f t="shared" ca="1" si="103"/>
        <v>-1.2133212635049211</v>
      </c>
      <c r="N258" s="304">
        <f t="shared" ca="1" si="104"/>
        <v>-69.518187592312415</v>
      </c>
      <c r="P258" s="310">
        <f t="shared" ca="1" si="105"/>
        <v>23</v>
      </c>
      <c r="Q258" s="304">
        <f t="shared" ca="1" si="106"/>
        <v>0</v>
      </c>
      <c r="R258" s="306">
        <f t="shared" ca="1" si="107"/>
        <v>0</v>
      </c>
      <c r="S258" s="307">
        <f t="shared" ca="1" si="108"/>
        <v>3.0549999999999997</v>
      </c>
      <c r="T258" s="304">
        <f t="shared" ca="1" si="88"/>
        <v>29.969549999999998</v>
      </c>
      <c r="U258" s="311">
        <f t="shared" ca="1" si="89"/>
        <v>0</v>
      </c>
      <c r="V258" s="306">
        <f t="shared" ca="1" si="90"/>
        <v>1.092430901647079</v>
      </c>
      <c r="W258" s="304">
        <f t="shared" ca="1" si="91"/>
        <v>5.6365026406443697</v>
      </c>
      <c r="Y258" s="314" t="str">
        <f t="shared" ca="1" si="109"/>
        <v/>
      </c>
      <c r="Z258" s="315" t="str">
        <f t="shared" ca="1" si="110"/>
        <v/>
      </c>
      <c r="AA258" s="316" t="str">
        <f t="shared" ca="1" si="111"/>
        <v/>
      </c>
      <c r="AC258" s="310" t="e">
        <f t="shared" ca="1" si="112"/>
        <v>#N/A</v>
      </c>
      <c r="AD258" s="323" t="e">
        <f t="shared" ca="1" si="113"/>
        <v>#N/A</v>
      </c>
      <c r="AE258" s="324" t="e">
        <f t="shared" ca="1" si="92"/>
        <v>#N/A</v>
      </c>
      <c r="AG258" s="306">
        <f t="shared" ca="1" si="114"/>
        <v>7.3754471226041378</v>
      </c>
      <c r="AH258" s="304">
        <f t="shared" ca="1" si="115"/>
        <v>-1.7902634212109716</v>
      </c>
    </row>
    <row r="259" spans="1:34" x14ac:dyDescent="0.2">
      <c r="A259" s="347">
        <f t="shared" ca="1" si="93"/>
        <v>0.1</v>
      </c>
      <c r="B259" s="304">
        <f t="shared" ca="1" si="94"/>
        <v>19.699999999999989</v>
      </c>
      <c r="D259" s="306">
        <f t="shared" ca="1" si="95"/>
        <v>-0.64558717604065452</v>
      </c>
      <c r="E259" s="307">
        <f t="shared" ca="1" si="96"/>
        <v>-8.0816263181443855</v>
      </c>
      <c r="F259" s="304">
        <f t="shared" ca="1" si="97"/>
        <v>8.1073711366874122</v>
      </c>
      <c r="G259" s="306">
        <f t="shared" ca="1" si="98"/>
        <v>17.49961925997081</v>
      </c>
      <c r="H259" s="307">
        <f t="shared" ca="1" si="99"/>
        <v>-47.831189244655199</v>
      </c>
      <c r="I259" s="304">
        <f t="shared" ca="1" si="100"/>
        <v>50.93190884702792</v>
      </c>
      <c r="J259" s="306">
        <f t="shared" ca="1" si="101"/>
        <v>478.31853715049652</v>
      </c>
      <c r="K259" s="307">
        <f t="shared" ca="1" si="102"/>
        <v>1139.3612903982685</v>
      </c>
      <c r="L259" s="304">
        <f t="shared" ca="1" si="87"/>
        <v>1235.6912126578379</v>
      </c>
      <c r="M259" s="306">
        <f t="shared" ca="1" si="103"/>
        <v>-1.2200609351262981</v>
      </c>
      <c r="N259" s="304">
        <f t="shared" ca="1" si="104"/>
        <v>-69.904342331521406</v>
      </c>
      <c r="P259" s="310">
        <f t="shared" ca="1" si="105"/>
        <v>23</v>
      </c>
      <c r="Q259" s="304">
        <f t="shared" ca="1" si="106"/>
        <v>0</v>
      </c>
      <c r="R259" s="306">
        <f t="shared" ca="1" si="107"/>
        <v>0</v>
      </c>
      <c r="S259" s="307">
        <f t="shared" ca="1" si="108"/>
        <v>3.0549999999999997</v>
      </c>
      <c r="T259" s="304">
        <f t="shared" ca="1" si="88"/>
        <v>29.969549999999998</v>
      </c>
      <c r="U259" s="311">
        <f t="shared" ca="1" si="89"/>
        <v>0</v>
      </c>
      <c r="V259" s="306">
        <f t="shared" ca="1" si="90"/>
        <v>1.0929508276939448</v>
      </c>
      <c r="W259" s="304">
        <f t="shared" ca="1" si="91"/>
        <v>5.8056840705811439</v>
      </c>
      <c r="Y259" s="314" t="str">
        <f t="shared" ca="1" si="109"/>
        <v/>
      </c>
      <c r="Z259" s="315" t="str">
        <f t="shared" ca="1" si="110"/>
        <v/>
      </c>
      <c r="AA259" s="316" t="str">
        <f t="shared" ca="1" si="111"/>
        <v/>
      </c>
      <c r="AC259" s="310" t="e">
        <f t="shared" ca="1" si="112"/>
        <v>#N/A</v>
      </c>
      <c r="AD259" s="323" t="e">
        <f t="shared" ca="1" si="113"/>
        <v>#N/A</v>
      </c>
      <c r="AE259" s="324" t="e">
        <f t="shared" ca="1" si="92"/>
        <v>#N/A</v>
      </c>
      <c r="AG259" s="306">
        <f t="shared" ca="1" si="114"/>
        <v>7.3448352191484734</v>
      </c>
      <c r="AH259" s="304">
        <f t="shared" ca="1" si="115"/>
        <v>-1.8450090476740983</v>
      </c>
    </row>
    <row r="260" spans="1:34" x14ac:dyDescent="0.2">
      <c r="A260" s="347">
        <f t="shared" ca="1" si="93"/>
        <v>0.1</v>
      </c>
      <c r="B260" s="304">
        <f t="shared" ca="1" si="94"/>
        <v>19.79999999999999</v>
      </c>
      <c r="D260" s="306">
        <f t="shared" ca="1" si="95"/>
        <v>-0.65295136050425351</v>
      </c>
      <c r="E260" s="307">
        <f t="shared" ca="1" si="96"/>
        <v>-8.0253074516727452</v>
      </c>
      <c r="F260" s="304">
        <f t="shared" ca="1" si="97"/>
        <v>8.0518262011209885</v>
      </c>
      <c r="G260" s="306">
        <f t="shared" ca="1" si="98"/>
        <v>17.434324123920383</v>
      </c>
      <c r="H260" s="307">
        <f t="shared" ca="1" si="99"/>
        <v>-48.633719989822474</v>
      </c>
      <c r="I260" s="304">
        <f t="shared" ca="1" si="100"/>
        <v>51.664246609298097</v>
      </c>
      <c r="J260" s="306">
        <f t="shared" ca="1" si="101"/>
        <v>480.06523431969106</v>
      </c>
      <c r="K260" s="307">
        <f t="shared" ca="1" si="102"/>
        <v>1134.5380449365446</v>
      </c>
      <c r="L260" s="304">
        <f t="shared" ref="L260:L323" ca="1" si="116">SQRT(pos_x^2+pos_z^2)</f>
        <v>1231.9249995883908</v>
      </c>
      <c r="M260" s="306">
        <f t="shared" ca="1" si="103"/>
        <v>-1.2265850355025489</v>
      </c>
      <c r="N260" s="304">
        <f t="shared" ca="1" si="104"/>
        <v>-70.278145748200302</v>
      </c>
      <c r="P260" s="310">
        <f t="shared" ca="1" si="105"/>
        <v>23</v>
      </c>
      <c r="Q260" s="304">
        <f t="shared" ca="1" si="106"/>
        <v>0</v>
      </c>
      <c r="R260" s="306">
        <f t="shared" ca="1" si="107"/>
        <v>0</v>
      </c>
      <c r="S260" s="307">
        <f t="shared" ca="1" si="108"/>
        <v>3.0549999999999997</v>
      </c>
      <c r="T260" s="304">
        <f t="shared" ref="T260:T323" ca="1" si="117">m*g</f>
        <v>29.969549999999998</v>
      </c>
      <c r="U260" s="311">
        <f t="shared" ref="U260:U323" ca="1" si="118">IF(pos_xz&lt;L_rampe,Poids*COS(Beta),0)</f>
        <v>0</v>
      </c>
      <c r="V260" s="306">
        <f t="shared" ref="V260:V323" ca="1" si="119">Rho_moyen*(20000-Alt_rampe-pos_z)/(20000+Alt_rampe+pos_z)</f>
        <v>1.0934798217881807</v>
      </c>
      <c r="W260" s="304">
        <f t="shared" ref="W260:W323" ca="1" si="120">1/2*Rho*Sref*Cx*vit_xz^2</f>
        <v>5.9767328515737992</v>
      </c>
      <c r="Y260" s="314" t="str">
        <f t="shared" ca="1" si="109"/>
        <v/>
      </c>
      <c r="Z260" s="315" t="str">
        <f t="shared" ca="1" si="110"/>
        <v/>
      </c>
      <c r="AA260" s="316" t="str">
        <f t="shared" ca="1" si="111"/>
        <v/>
      </c>
      <c r="AC260" s="310" t="e">
        <f t="shared" ca="1" si="112"/>
        <v>#N/A</v>
      </c>
      <c r="AD260" s="323" t="e">
        <f t="shared" ca="1" si="113"/>
        <v>#N/A</v>
      </c>
      <c r="AE260" s="324" t="e">
        <f t="shared" ref="AE260:AE323" ca="1" si="121">IF(t&lt;T_para, pos_z, NA())</f>
        <v>#N/A</v>
      </c>
      <c r="AG260" s="306">
        <f t="shared" ca="1" si="114"/>
        <v>7.3123825062592207</v>
      </c>
      <c r="AH260" s="304">
        <f t="shared" ca="1" si="115"/>
        <v>-1.9003875844782796</v>
      </c>
    </row>
    <row r="261" spans="1:34" x14ac:dyDescent="0.2">
      <c r="A261" s="347">
        <f t="shared" ref="A261:A324" ca="1" si="122">IF(B260+0.01&lt;=T_ini+ROUNDUP(Temps_fin_propu,0), 0.01, IF(K260&gt;0, 0.1, 0.0001))</f>
        <v>0.1</v>
      </c>
      <c r="B261" s="304">
        <f t="shared" ref="B261:B324" ca="1" si="123">B260+pas</f>
        <v>19.899999999999991</v>
      </c>
      <c r="D261" s="306">
        <f t="shared" ref="D261:D324" ca="1" si="124">IF(AND(L260&lt;L_rampe,Poussee&lt;Poids*SIN(M260)),0,(-W260+Poussee)/m*COS(M260)-U260/m*SIN(M260))</f>
        <v>-0.66018802822387779</v>
      </c>
      <c r="E261" s="307">
        <f t="shared" ref="E261:E324" ca="1" si="125">IF(AND(L260&lt;L_rampe,Poussee&lt;Poids*SIN(M260)),0,(-W260+Poussee)/m*SIN(M260)+U260/m*COS(M260)-Poids/m)</f>
        <v>-7.9683800165088812</v>
      </c>
      <c r="F261" s="304">
        <f t="shared" ref="F261:F324" ca="1" si="126">SQRT(acc_x^2+acc_z^2)</f>
        <v>7.9956818546080362</v>
      </c>
      <c r="G261" s="306">
        <f t="shared" ref="G261:G324" ca="1" si="127">G260+acc_x*pas</f>
        <v>17.368305321097996</v>
      </c>
      <c r="H261" s="307">
        <f t="shared" ref="H261:H324" ca="1" si="128">H260+acc_z*pas</f>
        <v>-49.430557991473364</v>
      </c>
      <c r="I261" s="304">
        <f t="shared" ref="I261:I324" ca="1" si="129">SQRT(vit_x^2+vit_z^2)</f>
        <v>52.393111122315425</v>
      </c>
      <c r="J261" s="306">
        <f t="shared" ref="J261:J324" ca="1" si="130">J260+0.5*(vit_x+G260)*pas*(K260&gt;=0)</f>
        <v>481.80536579194199</v>
      </c>
      <c r="K261" s="307">
        <f t="shared" ref="K261:K324" ca="1" si="131">K260+0.5*(vit_z+H260)*pas</f>
        <v>1129.6348310374797</v>
      </c>
      <c r="L261" s="304">
        <f t="shared" ca="1" si="116"/>
        <v>1228.0925299011399</v>
      </c>
      <c r="M261" s="306">
        <f t="shared" ref="M261:M324" ca="1" si="132">IF(AND(L260&gt;L_rampe,G261&gt;0),ATAN2(G261,H261),$M$4)</f>
        <v>-1.2329035170919747</v>
      </c>
      <c r="N261" s="304">
        <f t="shared" ref="N261:N324" ca="1" si="133">DEGREES(Beta)</f>
        <v>-70.640168076205498</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3.0549999999999997</v>
      </c>
      <c r="T261" s="304">
        <f t="shared" ca="1" si="117"/>
        <v>29.969549999999998</v>
      </c>
      <c r="U261" s="311">
        <f t="shared" ca="1" si="118"/>
        <v>0</v>
      </c>
      <c r="V261" s="306">
        <f t="shared" ca="1" si="119"/>
        <v>1.0940178340433755</v>
      </c>
      <c r="W261" s="304">
        <f t="shared" ca="1" si="120"/>
        <v>6.1495827049618859</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t="e">
        <f t="shared" ca="1" si="121"/>
        <v>#N/A</v>
      </c>
      <c r="AG261" s="306">
        <f t="shared" ref="AG261:AG324" ca="1" si="143">IF(AND(L260&lt;L_rampe,Poussee&lt;Poids*SIN(M260)),0,(-W260+Poussee)/m-Poids*SIN(M260)/m)</f>
        <v>7.2781866591843327</v>
      </c>
      <c r="AH261" s="304">
        <f t="shared" ref="AH261:AH324" ca="1" si="144">IF(AND(L260&lt;L_rampe,Poussee&lt;Poids*SIN(M260)), g*SIN(M260), (-W260+Poussee)/m)</f>
        <v>-1.9563773654906056</v>
      </c>
    </row>
    <row r="262" spans="1:34" x14ac:dyDescent="0.2">
      <c r="A262" s="347">
        <f t="shared" ca="1" si="122"/>
        <v>0.1</v>
      </c>
      <c r="B262" s="304">
        <f t="shared" ca="1" si="123"/>
        <v>19.999999999999993</v>
      </c>
      <c r="D262" s="306">
        <f t="shared" ca="1" si="124"/>
        <v>-0.66729472134537804</v>
      </c>
      <c r="E262" s="307">
        <f t="shared" ca="1" si="125"/>
        <v>-7.9108653515090612</v>
      </c>
      <c r="F262" s="304">
        <f t="shared" ca="1" si="126"/>
        <v>7.938959179567683</v>
      </c>
      <c r="G262" s="306">
        <f t="shared" ca="1" si="127"/>
        <v>17.301575848963459</v>
      </c>
      <c r="H262" s="307">
        <f t="shared" ca="1" si="128"/>
        <v>-50.221644526624267</v>
      </c>
      <c r="I262" s="304">
        <f t="shared" ca="1" si="129"/>
        <v>53.118340578523764</v>
      </c>
      <c r="J262" s="306">
        <f t="shared" ca="1" si="130"/>
        <v>483.53885985044508</v>
      </c>
      <c r="K262" s="307">
        <f t="shared" ca="1" si="131"/>
        <v>1124.6522209115749</v>
      </c>
      <c r="L262" s="304">
        <f t="shared" ca="1" si="116"/>
        <v>1224.194611565827</v>
      </c>
      <c r="M262" s="306">
        <f t="shared" ca="1" si="132"/>
        <v>-1.2390257588964109</v>
      </c>
      <c r="N262" s="304">
        <f t="shared" ca="1" si="133"/>
        <v>-70.990946692758257</v>
      </c>
      <c r="P262" s="310">
        <f t="shared" ca="1" si="134"/>
        <v>23</v>
      </c>
      <c r="Q262" s="304">
        <f t="shared" ca="1" si="135"/>
        <v>0</v>
      </c>
      <c r="R262" s="306">
        <f t="shared" ca="1" si="136"/>
        <v>0</v>
      </c>
      <c r="S262" s="307">
        <f t="shared" ca="1" si="137"/>
        <v>3.0549999999999997</v>
      </c>
      <c r="T262" s="304">
        <f t="shared" ca="1" si="117"/>
        <v>29.969549999999998</v>
      </c>
      <c r="U262" s="311">
        <f t="shared" ca="1" si="118"/>
        <v>0</v>
      </c>
      <c r="V262" s="306">
        <f t="shared" ca="1" si="119"/>
        <v>1.0945648140182989</v>
      </c>
      <c r="W262" s="304">
        <f t="shared" ca="1" si="120"/>
        <v>6.3241673096630313</v>
      </c>
      <c r="Y262" s="314" t="str">
        <f t="shared" ca="1" si="138"/>
        <v/>
      </c>
      <c r="Z262" s="315" t="str">
        <f t="shared" ca="1" si="139"/>
        <v/>
      </c>
      <c r="AA262" s="316" t="str">
        <f t="shared" ca="1" si="140"/>
        <v/>
      </c>
      <c r="AC262" s="310">
        <f t="shared" ca="1" si="141"/>
        <v>19.999999999999993</v>
      </c>
      <c r="AD262" s="323">
        <f t="shared" ca="1" si="142"/>
        <v>483.53885985044508</v>
      </c>
      <c r="AE262" s="324" t="e">
        <f t="shared" ca="1" si="121"/>
        <v>#N/A</v>
      </c>
      <c r="AG262" s="306">
        <f t="shared" ca="1" si="143"/>
        <v>7.2423397262127178</v>
      </c>
      <c r="AH262" s="304">
        <f t="shared" ca="1" si="144"/>
        <v>-2.0129566955685387</v>
      </c>
    </row>
    <row r="263" spans="1:34" x14ac:dyDescent="0.2">
      <c r="A263" s="347">
        <f t="shared" ca="1" si="122"/>
        <v>0.1</v>
      </c>
      <c r="B263" s="304">
        <f t="shared" ca="1" si="123"/>
        <v>20.099999999999994</v>
      </c>
      <c r="D263" s="306">
        <f t="shared" ca="1" si="124"/>
        <v>-0.67426916310401386</v>
      </c>
      <c r="E263" s="307">
        <f t="shared" ca="1" si="125"/>
        <v>-7.8527848584264692</v>
      </c>
      <c r="F263" s="304">
        <f t="shared" ca="1" si="126"/>
        <v>7.881679322139731</v>
      </c>
      <c r="G263" s="306">
        <f t="shared" ca="1" si="127"/>
        <v>17.234148932653056</v>
      </c>
      <c r="H263" s="307">
        <f t="shared" ca="1" si="128"/>
        <v>-51.006923012466913</v>
      </c>
      <c r="I263" s="304">
        <f t="shared" ca="1" si="129"/>
        <v>53.839781617616104</v>
      </c>
      <c r="J263" s="306">
        <f t="shared" ca="1" si="130"/>
        <v>485.26564608952589</v>
      </c>
      <c r="K263" s="307">
        <f t="shared" ca="1" si="131"/>
        <v>1119.5907925346203</v>
      </c>
      <c r="L263" s="304">
        <f t="shared" ca="1" si="116"/>
        <v>1220.232063995609</v>
      </c>
      <c r="M263" s="306">
        <f t="shared" ca="1" si="132"/>
        <v>-1.2449606045530293</v>
      </c>
      <c r="N263" s="304">
        <f t="shared" ca="1" si="133"/>
        <v>-71.330988300944043</v>
      </c>
      <c r="P263" s="310">
        <f t="shared" ca="1" si="134"/>
        <v>23</v>
      </c>
      <c r="Q263" s="304">
        <f t="shared" ca="1" si="135"/>
        <v>0</v>
      </c>
      <c r="R263" s="306">
        <f t="shared" ca="1" si="136"/>
        <v>0</v>
      </c>
      <c r="S263" s="307">
        <f t="shared" ca="1" si="137"/>
        <v>3.0549999999999997</v>
      </c>
      <c r="T263" s="304">
        <f t="shared" ca="1" si="117"/>
        <v>29.969549999999998</v>
      </c>
      <c r="U263" s="311">
        <f t="shared" ca="1" si="118"/>
        <v>0</v>
      </c>
      <c r="V263" s="306">
        <f t="shared" ca="1" si="119"/>
        <v>1.0951207107346312</v>
      </c>
      <c r="W263" s="304">
        <f t="shared" ca="1" si="120"/>
        <v>6.500420347759861</v>
      </c>
      <c r="Y263" s="314" t="str">
        <f t="shared" ca="1" si="138"/>
        <v/>
      </c>
      <c r="Z263" s="315" t="str">
        <f t="shared" ca="1" si="139"/>
        <v/>
      </c>
      <c r="AA263" s="316" t="str">
        <f t="shared" ca="1" si="140"/>
        <v/>
      </c>
      <c r="AC263" s="310" t="e">
        <f t="shared" ca="1" si="141"/>
        <v>#N/A</v>
      </c>
      <c r="AD263" s="323" t="e">
        <f t="shared" ca="1" si="142"/>
        <v>#N/A</v>
      </c>
      <c r="AE263" s="324" t="e">
        <f t="shared" ca="1" si="121"/>
        <v>#N/A</v>
      </c>
      <c r="AG263" s="306">
        <f t="shared" ca="1" si="143"/>
        <v>7.2049285890272152</v>
      </c>
      <c r="AH263" s="304">
        <f t="shared" ca="1" si="144"/>
        <v>-2.07010386568348</v>
      </c>
    </row>
    <row r="264" spans="1:34" x14ac:dyDescent="0.2">
      <c r="A264" s="347">
        <f t="shared" ca="1" si="122"/>
        <v>0.1</v>
      </c>
      <c r="B264" s="304">
        <f t="shared" ca="1" si="123"/>
        <v>20.199999999999996</v>
      </c>
      <c r="D264" s="306">
        <f t="shared" ca="1" si="124"/>
        <v>-0.68110925021067137</v>
      </c>
      <c r="E264" s="307">
        <f t="shared" ca="1" si="125"/>
        <v>-7.7941599823504237</v>
      </c>
      <c r="F264" s="304">
        <f t="shared" ca="1" si="126"/>
        <v>7.8238634728115812</v>
      </c>
      <c r="G264" s="306">
        <f t="shared" ca="1" si="127"/>
        <v>17.16603800763199</v>
      </c>
      <c r="H264" s="307">
        <f t="shared" ca="1" si="128"/>
        <v>-51.786339010701958</v>
      </c>
      <c r="I264" s="304">
        <f t="shared" ca="1" si="129"/>
        <v>54.557288871523092</v>
      </c>
      <c r="J264" s="306">
        <f t="shared" ca="1" si="130"/>
        <v>486.98565543654013</v>
      </c>
      <c r="K264" s="307">
        <f t="shared" ca="1" si="131"/>
        <v>1114.4511294334618</v>
      </c>
      <c r="L264" s="304">
        <f t="shared" ca="1" si="116"/>
        <v>1216.2057180002384</v>
      </c>
      <c r="M264" s="306">
        <f t="shared" ca="1" si="132"/>
        <v>-1.2507163976856674</v>
      </c>
      <c r="N264" s="304">
        <f t="shared" ca="1" si="133"/>
        <v>-71.660770955194593</v>
      </c>
      <c r="P264" s="310">
        <f t="shared" ca="1" si="134"/>
        <v>23</v>
      </c>
      <c r="Q264" s="304">
        <f t="shared" ca="1" si="135"/>
        <v>0</v>
      </c>
      <c r="R264" s="306">
        <f t="shared" ca="1" si="136"/>
        <v>0</v>
      </c>
      <c r="S264" s="307">
        <f t="shared" ca="1" si="137"/>
        <v>3.0549999999999997</v>
      </c>
      <c r="T264" s="304">
        <f t="shared" ca="1" si="117"/>
        <v>29.969549999999998</v>
      </c>
      <c r="U264" s="311">
        <f t="shared" ca="1" si="118"/>
        <v>0</v>
      </c>
      <c r="V264" s="306">
        <f t="shared" ca="1" si="119"/>
        <v>1.095685472694774</v>
      </c>
      <c r="W264" s="304">
        <f t="shared" ca="1" si="120"/>
        <v>6.6782755494175232</v>
      </c>
      <c r="Y264" s="314" t="str">
        <f t="shared" ca="1" si="138"/>
        <v/>
      </c>
      <c r="Z264" s="315" t="str">
        <f t="shared" ca="1" si="139"/>
        <v/>
      </c>
      <c r="AA264" s="316" t="str">
        <f t="shared" ca="1" si="140"/>
        <v/>
      </c>
      <c r="AC264" s="310" t="e">
        <f t="shared" ca="1" si="141"/>
        <v>#N/A</v>
      </c>
      <c r="AD264" s="323" t="e">
        <f t="shared" ca="1" si="142"/>
        <v>#N/A</v>
      </c>
      <c r="AE264" s="324" t="e">
        <f t="shared" ca="1" si="121"/>
        <v>#N/A</v>
      </c>
      <c r="AG264" s="306">
        <f t="shared" ca="1" si="143"/>
        <v>7.166035379735316</v>
      </c>
      <c r="AH264" s="304">
        <f t="shared" ca="1" si="144"/>
        <v>-2.1277971678428353</v>
      </c>
    </row>
    <row r="265" spans="1:34" x14ac:dyDescent="0.2">
      <c r="A265" s="347">
        <f t="shared" ca="1" si="122"/>
        <v>0.1</v>
      </c>
      <c r="B265" s="304">
        <f t="shared" ca="1" si="123"/>
        <v>20.299999999999997</v>
      </c>
      <c r="D265" s="306">
        <f t="shared" ca="1" si="124"/>
        <v>-0.68781304575314262</v>
      </c>
      <c r="E265" s="307">
        <f t="shared" ca="1" si="125"/>
        <v>-7.7350121928240281</v>
      </c>
      <c r="F265" s="304">
        <f t="shared" ca="1" si="126"/>
        <v>7.7655328477216932</v>
      </c>
      <c r="G265" s="306">
        <f t="shared" ca="1" si="127"/>
        <v>17.097256703056676</v>
      </c>
      <c r="H265" s="307">
        <f t="shared" ca="1" si="128"/>
        <v>-52.55984022998436</v>
      </c>
      <c r="I265" s="304">
        <f t="shared" ca="1" si="129"/>
        <v>55.270724545383871</v>
      </c>
      <c r="J265" s="306">
        <f t="shared" ca="1" si="130"/>
        <v>488.69882017207453</v>
      </c>
      <c r="K265" s="307">
        <f t="shared" ca="1" si="131"/>
        <v>1109.2338204714274</v>
      </c>
      <c r="L265" s="304">
        <f t="shared" ca="1" si="116"/>
        <v>1212.1164157436431</v>
      </c>
      <c r="M265" s="306">
        <f t="shared" ca="1" si="132"/>
        <v>-1.2563010147128431</v>
      </c>
      <c r="N265" s="304">
        <f t="shared" ca="1" si="133"/>
        <v>-71.980745941048653</v>
      </c>
      <c r="P265" s="310">
        <f t="shared" ca="1" si="134"/>
        <v>23</v>
      </c>
      <c r="Q265" s="304">
        <f t="shared" ca="1" si="135"/>
        <v>0</v>
      </c>
      <c r="R265" s="306">
        <f t="shared" ca="1" si="136"/>
        <v>0</v>
      </c>
      <c r="S265" s="307">
        <f t="shared" ca="1" si="137"/>
        <v>3.0549999999999997</v>
      </c>
      <c r="T265" s="304">
        <f t="shared" ca="1" si="117"/>
        <v>29.969549999999998</v>
      </c>
      <c r="U265" s="311">
        <f t="shared" ca="1" si="118"/>
        <v>0</v>
      </c>
      <c r="V265" s="306">
        <f t="shared" ca="1" si="119"/>
        <v>1.0962590478997165</v>
      </c>
      <c r="W265" s="304">
        <f t="shared" ca="1" si="120"/>
        <v>6.8576667370810442</v>
      </c>
      <c r="Y265" s="314" t="str">
        <f t="shared" ca="1" si="138"/>
        <v/>
      </c>
      <c r="Z265" s="315" t="str">
        <f t="shared" ca="1" si="139"/>
        <v/>
      </c>
      <c r="AA265" s="316" t="str">
        <f t="shared" ca="1" si="140"/>
        <v/>
      </c>
      <c r="AC265" s="310" t="e">
        <f t="shared" ca="1" si="141"/>
        <v>#N/A</v>
      </c>
      <c r="AD265" s="323" t="e">
        <f t="shared" ca="1" si="142"/>
        <v>#N/A</v>
      </c>
      <c r="AE265" s="324" t="e">
        <f t="shared" ca="1" si="121"/>
        <v>#N/A</v>
      </c>
      <c r="AG265" s="306">
        <f t="shared" ca="1" si="143"/>
        <v>7.1257378587753415</v>
      </c>
      <c r="AH265" s="304">
        <f t="shared" ca="1" si="144"/>
        <v>-2.18601490979297</v>
      </c>
    </row>
    <row r="266" spans="1:34" x14ac:dyDescent="0.2">
      <c r="A266" s="347">
        <f t="shared" ca="1" si="122"/>
        <v>0.1</v>
      </c>
      <c r="B266" s="304">
        <f t="shared" ca="1" si="123"/>
        <v>20.399999999999999</v>
      </c>
      <c r="D266" s="306">
        <f t="shared" ca="1" si="124"/>
        <v>-0.69437877256090774</v>
      </c>
      <c r="E266" s="307">
        <f t="shared" ca="1" si="125"/>
        <v>-7.675362965605526</v>
      </c>
      <c r="F266" s="304">
        <f t="shared" ca="1" si="126"/>
        <v>7.7067086706045949</v>
      </c>
      <c r="G266" s="306">
        <f t="shared" ca="1" si="127"/>
        <v>17.027818825800583</v>
      </c>
      <c r="H266" s="307">
        <f t="shared" ca="1" si="128"/>
        <v>-53.32737652654491</v>
      </c>
      <c r="I266" s="304">
        <f t="shared" ca="1" si="129"/>
        <v>55.979958031139873</v>
      </c>
      <c r="J266" s="306">
        <f t="shared" ca="1" si="130"/>
        <v>490.40507394851738</v>
      </c>
      <c r="K266" s="307">
        <f t="shared" ca="1" si="131"/>
        <v>1103.939459633601</v>
      </c>
      <c r="L266" s="304">
        <f t="shared" ca="1" si="116"/>
        <v>1207.9650107062612</v>
      </c>
      <c r="M266" s="306">
        <f t="shared" ca="1" si="132"/>
        <v>-1.261721895297844</v>
      </c>
      <c r="N266" s="304">
        <f t="shared" ca="1" si="133"/>
        <v>-72.291339519813604</v>
      </c>
      <c r="P266" s="310">
        <f t="shared" ca="1" si="134"/>
        <v>23</v>
      </c>
      <c r="Q266" s="304">
        <f t="shared" ca="1" si="135"/>
        <v>0</v>
      </c>
      <c r="R266" s="306">
        <f t="shared" ca="1" si="136"/>
        <v>0</v>
      </c>
      <c r="S266" s="307">
        <f t="shared" ca="1" si="137"/>
        <v>3.0549999999999997</v>
      </c>
      <c r="T266" s="304">
        <f t="shared" ca="1" si="117"/>
        <v>29.969549999999998</v>
      </c>
      <c r="U266" s="311">
        <f t="shared" ca="1" si="118"/>
        <v>0</v>
      </c>
      <c r="V266" s="306">
        <f t="shared" ca="1" si="119"/>
        <v>1.0968413838669493</v>
      </c>
      <c r="W266" s="304">
        <f t="shared" ca="1" si="120"/>
        <v>7.0385278689045432</v>
      </c>
      <c r="Y266" s="314" t="str">
        <f t="shared" ca="1" si="138"/>
        <v/>
      </c>
      <c r="Z266" s="315" t="str">
        <f t="shared" ca="1" si="139"/>
        <v/>
      </c>
      <c r="AA266" s="316" t="str">
        <f t="shared" ca="1" si="140"/>
        <v/>
      </c>
      <c r="AC266" s="310" t="e">
        <f t="shared" ca="1" si="141"/>
        <v>#N/A</v>
      </c>
      <c r="AD266" s="323" t="e">
        <f t="shared" ca="1" si="142"/>
        <v>#N/A</v>
      </c>
      <c r="AE266" s="324" t="e">
        <f t="shared" ca="1" si="121"/>
        <v>#N/A</v>
      </c>
      <c r="AG266" s="306">
        <f t="shared" ca="1" si="143"/>
        <v>7.0841097574943817</v>
      </c>
      <c r="AH266" s="304">
        <f t="shared" ca="1" si="144"/>
        <v>-2.2447354294864303</v>
      </c>
    </row>
    <row r="267" spans="1:34" x14ac:dyDescent="0.2">
      <c r="A267" s="347">
        <f t="shared" ca="1" si="122"/>
        <v>0.1</v>
      </c>
      <c r="B267" s="304">
        <f t="shared" ca="1" si="123"/>
        <v>20.5</v>
      </c>
      <c r="D267" s="306">
        <f t="shared" ca="1" si="124"/>
        <v>-0.70080480698712511</v>
      </c>
      <c r="E267" s="307">
        <f t="shared" ca="1" si="125"/>
        <v>-7.6152337650440121</v>
      </c>
      <c r="F267" s="304">
        <f t="shared" ca="1" si="126"/>
        <v>7.6474121553478902</v>
      </c>
      <c r="G267" s="306">
        <f t="shared" ca="1" si="127"/>
        <v>16.95773834510187</v>
      </c>
      <c r="H267" s="307">
        <f t="shared" ca="1" si="128"/>
        <v>-54.08889990304931</v>
      </c>
      <c r="I267" s="304">
        <f t="shared" ca="1" si="129"/>
        <v>56.684865550718435</v>
      </c>
      <c r="J267" s="306">
        <f t="shared" ca="1" si="130"/>
        <v>492.10435180706253</v>
      </c>
      <c r="K267" s="307">
        <f t="shared" ca="1" si="131"/>
        <v>1098.5686458121213</v>
      </c>
      <c r="L267" s="304">
        <f t="shared" ca="1" si="116"/>
        <v>1203.75236765247</v>
      </c>
      <c r="M267" s="306">
        <f t="shared" ca="1" si="132"/>
        <v>-1.2669860706145439</v>
      </c>
      <c r="N267" s="304">
        <f t="shared" ca="1" si="133"/>
        <v>-72.592954548077458</v>
      </c>
      <c r="P267" s="310">
        <f t="shared" ca="1" si="134"/>
        <v>23</v>
      </c>
      <c r="Q267" s="304">
        <f t="shared" ca="1" si="135"/>
        <v>0</v>
      </c>
      <c r="R267" s="306">
        <f t="shared" ca="1" si="136"/>
        <v>0</v>
      </c>
      <c r="S267" s="307">
        <f t="shared" ca="1" si="137"/>
        <v>3.0549999999999997</v>
      </c>
      <c r="T267" s="304">
        <f t="shared" ca="1" si="117"/>
        <v>29.969549999999998</v>
      </c>
      <c r="U267" s="311">
        <f t="shared" ca="1" si="118"/>
        <v>0</v>
      </c>
      <c r="V267" s="306">
        <f t="shared" ca="1" si="119"/>
        <v>1.0974324276484069</v>
      </c>
      <c r="W267" s="304">
        <f t="shared" ca="1" si="120"/>
        <v>7.2207930813672245</v>
      </c>
      <c r="Y267" s="314" t="str">
        <f t="shared" ca="1" si="138"/>
        <v/>
      </c>
      <c r="Z267" s="315" t="str">
        <f t="shared" ca="1" si="139"/>
        <v/>
      </c>
      <c r="AA267" s="316" t="str">
        <f t="shared" ca="1" si="140"/>
        <v/>
      </c>
      <c r="AC267" s="310" t="e">
        <f t="shared" ca="1" si="141"/>
        <v>#N/A</v>
      </c>
      <c r="AD267" s="323" t="e">
        <f t="shared" ca="1" si="142"/>
        <v>#N/A</v>
      </c>
      <c r="AE267" s="324" t="e">
        <f t="shared" ca="1" si="121"/>
        <v>#N/A</v>
      </c>
      <c r="AG267" s="306">
        <f t="shared" ca="1" si="143"/>
        <v>7.0412210888273714</v>
      </c>
      <c r="AH267" s="304">
        <f t="shared" ca="1" si="144"/>
        <v>-2.3039371092977232</v>
      </c>
    </row>
    <row r="268" spans="1:34" x14ac:dyDescent="0.2">
      <c r="A268" s="347">
        <f t="shared" ca="1" si="122"/>
        <v>0.1</v>
      </c>
      <c r="B268" s="304">
        <f t="shared" ca="1" si="123"/>
        <v>20.6</v>
      </c>
      <c r="D268" s="306">
        <f t="shared" ca="1" si="124"/>
        <v>-0.70708967306629833</v>
      </c>
      <c r="E268" s="307">
        <f t="shared" ca="1" si="125"/>
        <v>-7.5546460270446456</v>
      </c>
      <c r="F268" s="304">
        <f t="shared" ca="1" si="126"/>
        <v>7.5876644891361957</v>
      </c>
      <c r="G268" s="306">
        <f t="shared" ca="1" si="127"/>
        <v>16.88702937779524</v>
      </c>
      <c r="H268" s="307">
        <f t="shared" ca="1" si="128"/>
        <v>-54.844364505753774</v>
      </c>
      <c r="I268" s="304">
        <f t="shared" ca="1" si="129"/>
        <v>57.385329826067078</v>
      </c>
      <c r="J268" s="306">
        <f t="shared" ca="1" si="130"/>
        <v>493.79659019320741</v>
      </c>
      <c r="K268" s="307">
        <f t="shared" ca="1" si="131"/>
        <v>1093.1219825916812</v>
      </c>
      <c r="L268" s="304">
        <f t="shared" ca="1" si="116"/>
        <v>1199.4793626034616</v>
      </c>
      <c r="M268" s="306">
        <f t="shared" ca="1" si="132"/>
        <v>-1.2721001895910775</v>
      </c>
      <c r="N268" s="304">
        <f t="shared" ca="1" si="133"/>
        <v>-72.885971981360598</v>
      </c>
      <c r="P268" s="310">
        <f t="shared" ca="1" si="134"/>
        <v>23</v>
      </c>
      <c r="Q268" s="304">
        <f t="shared" ca="1" si="135"/>
        <v>0</v>
      </c>
      <c r="R268" s="306">
        <f t="shared" ca="1" si="136"/>
        <v>0</v>
      </c>
      <c r="S268" s="307">
        <f t="shared" ca="1" si="137"/>
        <v>3.0549999999999997</v>
      </c>
      <c r="T268" s="304">
        <f t="shared" ca="1" si="117"/>
        <v>29.969549999999998</v>
      </c>
      <c r="U268" s="311">
        <f t="shared" ca="1" si="118"/>
        <v>0</v>
      </c>
      <c r="V268" s="306">
        <f t="shared" ca="1" si="119"/>
        <v>1.0980321258484205</v>
      </c>
      <c r="W268" s="304">
        <f t="shared" ca="1" si="120"/>
        <v>7.4043967310337475</v>
      </c>
      <c r="Y268" s="314" t="str">
        <f t="shared" ca="1" si="138"/>
        <v/>
      </c>
      <c r="Z268" s="315" t="str">
        <f t="shared" ca="1" si="139"/>
        <v/>
      </c>
      <c r="AA268" s="316" t="str">
        <f t="shared" ca="1" si="140"/>
        <v/>
      </c>
      <c r="AC268" s="310" t="e">
        <f t="shared" ca="1" si="141"/>
        <v>#N/A</v>
      </c>
      <c r="AD268" s="323" t="e">
        <f t="shared" ca="1" si="142"/>
        <v>#N/A</v>
      </c>
      <c r="AE268" s="324" t="e">
        <f t="shared" ca="1" si="121"/>
        <v>#N/A</v>
      </c>
      <c r="AG268" s="306">
        <f t="shared" ca="1" si="143"/>
        <v>6.9971384291724412</v>
      </c>
      <c r="AH268" s="304">
        <f t="shared" ca="1" si="144"/>
        <v>-2.3635983899729052</v>
      </c>
    </row>
    <row r="269" spans="1:34" x14ac:dyDescent="0.2">
      <c r="A269" s="347">
        <f t="shared" ca="1" si="122"/>
        <v>0.1</v>
      </c>
      <c r="B269" s="304">
        <f t="shared" ca="1" si="123"/>
        <v>20.700000000000003</v>
      </c>
      <c r="D269" s="306">
        <f t="shared" ca="1" si="124"/>
        <v>-0.71323203701034144</v>
      </c>
      <c r="E269" s="307">
        <f t="shared" ca="1" si="125"/>
        <v>-7.4936211426024375</v>
      </c>
      <c r="F269" s="304">
        <f t="shared" ca="1" si="126"/>
        <v>7.5274868161609012</v>
      </c>
      <c r="G269" s="306">
        <f t="shared" ca="1" si="127"/>
        <v>16.815706174094206</v>
      </c>
      <c r="H269" s="307">
        <f t="shared" ca="1" si="128"/>
        <v>-55.593726620014017</v>
      </c>
      <c r="I269" s="304">
        <f t="shared" ca="1" si="129"/>
        <v>58.081239773564796</v>
      </c>
      <c r="J269" s="306">
        <f t="shared" ca="1" si="130"/>
        <v>495.4817269708019</v>
      </c>
      <c r="K269" s="307">
        <f t="shared" ca="1" si="131"/>
        <v>1087.6000780353929</v>
      </c>
      <c r="L269" s="304">
        <f t="shared" ca="1" si="116"/>
        <v>1195.1468828158995</v>
      </c>
      <c r="M269" s="306">
        <f t="shared" ca="1" si="132"/>
        <v>-1.2770705432823384</v>
      </c>
      <c r="N269" s="304">
        <f t="shared" ca="1" si="133"/>
        <v>-73.170752270557117</v>
      </c>
      <c r="P269" s="310">
        <f t="shared" ca="1" si="134"/>
        <v>23</v>
      </c>
      <c r="Q269" s="304">
        <f t="shared" ca="1" si="135"/>
        <v>0</v>
      </c>
      <c r="R269" s="306">
        <f t="shared" ca="1" si="136"/>
        <v>0</v>
      </c>
      <c r="S269" s="307">
        <f t="shared" ca="1" si="137"/>
        <v>3.0549999999999997</v>
      </c>
      <c r="T269" s="304">
        <f t="shared" ca="1" si="117"/>
        <v>29.969549999999998</v>
      </c>
      <c r="U269" s="311">
        <f t="shared" ca="1" si="118"/>
        <v>0</v>
      </c>
      <c r="V269" s="306">
        <f t="shared" ca="1" si="119"/>
        <v>1.0986404246416761</v>
      </c>
      <c r="W269" s="304">
        <f t="shared" ca="1" si="120"/>
        <v>7.589273435419484</v>
      </c>
      <c r="Y269" s="314" t="str">
        <f t="shared" ca="1" si="138"/>
        <v/>
      </c>
      <c r="Z269" s="315" t="str">
        <f t="shared" ca="1" si="139"/>
        <v/>
      </c>
      <c r="AA269" s="316" t="str">
        <f t="shared" ca="1" si="140"/>
        <v/>
      </c>
      <c r="AC269" s="310" t="e">
        <f t="shared" ca="1" si="141"/>
        <v>#N/A</v>
      </c>
      <c r="AD269" s="323" t="e">
        <f t="shared" ca="1" si="142"/>
        <v>#N/A</v>
      </c>
      <c r="AE269" s="324" t="e">
        <f t="shared" ca="1" si="121"/>
        <v>#N/A</v>
      </c>
      <c r="AG269" s="306">
        <f t="shared" ca="1" si="143"/>
        <v>6.951925174254491</v>
      </c>
      <c r="AH269" s="304">
        <f t="shared" ca="1" si="144"/>
        <v>-2.4236977842990992</v>
      </c>
    </row>
    <row r="270" spans="1:34" x14ac:dyDescent="0.2">
      <c r="A270" s="347">
        <f t="shared" ca="1" si="122"/>
        <v>0.1</v>
      </c>
      <c r="B270" s="304">
        <f t="shared" ca="1" si="123"/>
        <v>20.800000000000004</v>
      </c>
      <c r="D270" s="306">
        <f t="shared" ca="1" si="124"/>
        <v>-0.71923070200965489</v>
      </c>
      <c r="E270" s="307">
        <f t="shared" ca="1" si="125"/>
        <v>-7.4321804418868336</v>
      </c>
      <c r="F270" s="304">
        <f t="shared" ca="1" si="126"/>
        <v>7.4669002218777818</v>
      </c>
      <c r="G270" s="306">
        <f t="shared" ca="1" si="127"/>
        <v>16.743783103893239</v>
      </c>
      <c r="H270" s="307">
        <f t="shared" ca="1" si="128"/>
        <v>-56.336944664202697</v>
      </c>
      <c r="I270" s="304">
        <f t="shared" ca="1" si="129"/>
        <v>58.772490220575627</v>
      </c>
      <c r="J270" s="306">
        <f t="shared" ca="1" si="130"/>
        <v>497.15970143470128</v>
      </c>
      <c r="K270" s="307">
        <f t="shared" ca="1" si="131"/>
        <v>1082.0035444711821</v>
      </c>
      <c r="L270" s="304">
        <f t="shared" ca="1" si="116"/>
        <v>1190.7558267666982</v>
      </c>
      <c r="M270" s="306">
        <f t="shared" ca="1" si="132"/>
        <v>-1.2819030875115776</v>
      </c>
      <c r="N270" s="304">
        <f t="shared" ca="1" si="133"/>
        <v>-73.447636659202814</v>
      </c>
      <c r="P270" s="310">
        <f t="shared" ca="1" si="134"/>
        <v>23</v>
      </c>
      <c r="Q270" s="304">
        <f t="shared" ca="1" si="135"/>
        <v>0</v>
      </c>
      <c r="R270" s="306">
        <f t="shared" ca="1" si="136"/>
        <v>0</v>
      </c>
      <c r="S270" s="307">
        <f t="shared" ca="1" si="137"/>
        <v>3.0549999999999997</v>
      </c>
      <c r="T270" s="304">
        <f t="shared" ca="1" si="117"/>
        <v>29.969549999999998</v>
      </c>
      <c r="U270" s="311">
        <f t="shared" ca="1" si="118"/>
        <v>0</v>
      </c>
      <c r="V270" s="306">
        <f t="shared" ca="1" si="119"/>
        <v>1.0992572697911529</v>
      </c>
      <c r="W270" s="304">
        <f t="shared" ca="1" si="120"/>
        <v>7.7753581129237332</v>
      </c>
      <c r="Y270" s="314" t="str">
        <f t="shared" ca="1" si="138"/>
        <v/>
      </c>
      <c r="Z270" s="315" t="str">
        <f t="shared" ca="1" si="139"/>
        <v/>
      </c>
      <c r="AA270" s="316" t="str">
        <f t="shared" ca="1" si="140"/>
        <v/>
      </c>
      <c r="AC270" s="310" t="e">
        <f t="shared" ca="1" si="141"/>
        <v>#N/A</v>
      </c>
      <c r="AD270" s="323" t="e">
        <f t="shared" ca="1" si="142"/>
        <v>#N/A</v>
      </c>
      <c r="AE270" s="324" t="e">
        <f t="shared" ca="1" si="121"/>
        <v>#N/A</v>
      </c>
      <c r="AG270" s="306">
        <f t="shared" ca="1" si="143"/>
        <v>6.9056417714940341</v>
      </c>
      <c r="AH270" s="304">
        <f t="shared" ca="1" si="144"/>
        <v>-2.4842138904810098</v>
      </c>
    </row>
    <row r="271" spans="1:34" x14ac:dyDescent="0.2">
      <c r="A271" s="347">
        <f t="shared" ca="1" si="122"/>
        <v>0.1</v>
      </c>
      <c r="B271" s="304">
        <f t="shared" ca="1" si="123"/>
        <v>20.900000000000006</v>
      </c>
      <c r="D271" s="306">
        <f t="shared" ca="1" si="124"/>
        <v>-0.7250846033092696</v>
      </c>
      <c r="E271" s="307">
        <f t="shared" ca="1" si="125"/>
        <v>-7.3703451788621459</v>
      </c>
      <c r="F271" s="304">
        <f t="shared" ca="1" si="126"/>
        <v>7.4059257177973796</v>
      </c>
      <c r="G271" s="306">
        <f t="shared" ca="1" si="127"/>
        <v>16.671274643562313</v>
      </c>
      <c r="H271" s="307">
        <f t="shared" ca="1" si="128"/>
        <v>-57.073979182088912</v>
      </c>
      <c r="I271" s="304">
        <f t="shared" ca="1" si="129"/>
        <v>59.458981642125373</v>
      </c>
      <c r="J271" s="306">
        <f t="shared" ca="1" si="130"/>
        <v>498.83045432207405</v>
      </c>
      <c r="K271" s="307">
        <f t="shared" ca="1" si="131"/>
        <v>1076.3329982788675</v>
      </c>
      <c r="L271" s="304">
        <f t="shared" ca="1" si="116"/>
        <v>1186.3071041442613</v>
      </c>
      <c r="M271" s="306">
        <f t="shared" ca="1" si="132"/>
        <v>-1.2866034639112041</v>
      </c>
      <c r="N271" s="304">
        <f t="shared" ca="1" si="133"/>
        <v>-73.716948389024324</v>
      </c>
      <c r="P271" s="310">
        <f t="shared" ca="1" si="134"/>
        <v>23</v>
      </c>
      <c r="Q271" s="304">
        <f t="shared" ca="1" si="135"/>
        <v>0</v>
      </c>
      <c r="R271" s="306">
        <f t="shared" ca="1" si="136"/>
        <v>0</v>
      </c>
      <c r="S271" s="307">
        <f t="shared" ca="1" si="137"/>
        <v>3.0549999999999997</v>
      </c>
      <c r="T271" s="304">
        <f t="shared" ca="1" si="117"/>
        <v>29.969549999999998</v>
      </c>
      <c r="U271" s="311">
        <f t="shared" ca="1" si="118"/>
        <v>0</v>
      </c>
      <c r="V271" s="306">
        <f t="shared" ca="1" si="119"/>
        <v>1.0998826066660379</v>
      </c>
      <c r="W271" s="304">
        <f t="shared" ca="1" si="120"/>
        <v>7.9625860217967128</v>
      </c>
      <c r="Y271" s="314" t="str">
        <f t="shared" ca="1" si="138"/>
        <v/>
      </c>
      <c r="Z271" s="315" t="str">
        <f t="shared" ca="1" si="139"/>
        <v/>
      </c>
      <c r="AA271" s="316" t="str">
        <f t="shared" ca="1" si="140"/>
        <v/>
      </c>
      <c r="AC271" s="310" t="e">
        <f t="shared" ca="1" si="141"/>
        <v>#N/A</v>
      </c>
      <c r="AD271" s="323" t="e">
        <f t="shared" ca="1" si="142"/>
        <v>#N/A</v>
      </c>
      <c r="AE271" s="324" t="e">
        <f t="shared" ca="1" si="121"/>
        <v>#N/A</v>
      </c>
      <c r="AG271" s="306">
        <f t="shared" ca="1" si="143"/>
        <v>6.8583459311501525</v>
      </c>
      <c r="AH271" s="304">
        <f t="shared" ca="1" si="144"/>
        <v>-2.5451254052123518</v>
      </c>
    </row>
    <row r="272" spans="1:34" x14ac:dyDescent="0.2">
      <c r="A272" s="347">
        <f t="shared" ca="1" si="122"/>
        <v>0.1</v>
      </c>
      <c r="B272" s="304">
        <f t="shared" ca="1" si="123"/>
        <v>21.000000000000007</v>
      </c>
      <c r="D272" s="306">
        <f t="shared" ca="1" si="124"/>
        <v>-0.73079280353324583</v>
      </c>
      <c r="E272" s="307">
        <f t="shared" ca="1" si="125"/>
        <v>-7.3081365164310892</v>
      </c>
      <c r="F272" s="304">
        <f t="shared" ca="1" si="126"/>
        <v>7.344584226795245</v>
      </c>
      <c r="G272" s="306">
        <f t="shared" ca="1" si="127"/>
        <v>16.598195363208987</v>
      </c>
      <c r="H272" s="307">
        <f t="shared" ca="1" si="128"/>
        <v>-57.804792833732023</v>
      </c>
      <c r="I272" s="304">
        <f t="shared" ca="1" si="129"/>
        <v>60.14061991587657</v>
      </c>
      <c r="J272" s="306">
        <f t="shared" ca="1" si="130"/>
        <v>500.49392782241262</v>
      </c>
      <c r="K272" s="307">
        <f t="shared" ca="1" si="131"/>
        <v>1070.5890596780764</v>
      </c>
      <c r="L272" s="304">
        <f t="shared" ca="1" si="116"/>
        <v>1181.8016358465131</v>
      </c>
      <c r="M272" s="306">
        <f t="shared" ca="1" si="132"/>
        <v>-1.2911770194832772</v>
      </c>
      <c r="N272" s="304">
        <f t="shared" ca="1" si="133"/>
        <v>-73.978993820672656</v>
      </c>
      <c r="P272" s="310">
        <f t="shared" ca="1" si="134"/>
        <v>23</v>
      </c>
      <c r="Q272" s="304">
        <f t="shared" ca="1" si="135"/>
        <v>0</v>
      </c>
      <c r="R272" s="306">
        <f t="shared" ca="1" si="136"/>
        <v>0</v>
      </c>
      <c r="S272" s="307">
        <f t="shared" ca="1" si="137"/>
        <v>3.0549999999999997</v>
      </c>
      <c r="T272" s="304">
        <f t="shared" ca="1" si="117"/>
        <v>29.969549999999998</v>
      </c>
      <c r="U272" s="311">
        <f t="shared" ca="1" si="118"/>
        <v>0</v>
      </c>
      <c r="V272" s="306">
        <f t="shared" ca="1" si="119"/>
        <v>1.1005163802595956</v>
      </c>
      <c r="W272" s="304">
        <f t="shared" ca="1" si="120"/>
        <v>8.1508927981087229</v>
      </c>
      <c r="Y272" s="314" t="str">
        <f t="shared" ca="1" si="138"/>
        <v/>
      </c>
      <c r="Z272" s="315" t="str">
        <f t="shared" ca="1" si="139"/>
        <v/>
      </c>
      <c r="AA272" s="316" t="str">
        <f t="shared" ca="1" si="140"/>
        <v/>
      </c>
      <c r="AC272" s="310">
        <f t="shared" ca="1" si="141"/>
        <v>21.000000000000007</v>
      </c>
      <c r="AD272" s="323">
        <f t="shared" ca="1" si="142"/>
        <v>500.49392782241262</v>
      </c>
      <c r="AE272" s="324" t="e">
        <f t="shared" ca="1" si="121"/>
        <v>#N/A</v>
      </c>
      <c r="AG272" s="306">
        <f t="shared" ca="1" si="143"/>
        <v>6.8100928182821825</v>
      </c>
      <c r="AH272" s="304">
        <f t="shared" ca="1" si="144"/>
        <v>-2.606411136431003</v>
      </c>
    </row>
    <row r="273" spans="1:34" x14ac:dyDescent="0.2">
      <c r="A273" s="347">
        <f t="shared" ca="1" si="122"/>
        <v>0.1</v>
      </c>
      <c r="B273" s="304">
        <f t="shared" ca="1" si="123"/>
        <v>21.100000000000009</v>
      </c>
      <c r="D273" s="306">
        <f t="shared" ca="1" si="124"/>
        <v>-0.73635448823332839</v>
      </c>
      <c r="E273" s="307">
        <f t="shared" ca="1" si="125"/>
        <v>-7.2455755120906638</v>
      </c>
      <c r="F273" s="304">
        <f t="shared" ca="1" si="126"/>
        <v>7.2828965689311591</v>
      </c>
      <c r="G273" s="306">
        <f t="shared" ca="1" si="127"/>
        <v>16.524559914385655</v>
      </c>
      <c r="H273" s="307">
        <f t="shared" ca="1" si="128"/>
        <v>-58.52935038494109</v>
      </c>
      <c r="I273" s="304">
        <f t="shared" ca="1" si="129"/>
        <v>60.817316093751828</v>
      </c>
      <c r="J273" s="306">
        <f t="shared" ca="1" si="130"/>
        <v>502.15006558629233</v>
      </c>
      <c r="K273" s="307">
        <f t="shared" ca="1" si="131"/>
        <v>1064.7723525171427</v>
      </c>
      <c r="L273" s="304">
        <f t="shared" ca="1" si="116"/>
        <v>1177.2403539860534</v>
      </c>
      <c r="M273" s="306">
        <f t="shared" ca="1" si="132"/>
        <v>-1.295628824791152</v>
      </c>
      <c r="N273" s="304">
        <f t="shared" ca="1" si="133"/>
        <v>-74.234063476027814</v>
      </c>
      <c r="P273" s="310">
        <f t="shared" ca="1" si="134"/>
        <v>23</v>
      </c>
      <c r="Q273" s="304">
        <f t="shared" ca="1" si="135"/>
        <v>0</v>
      </c>
      <c r="R273" s="306">
        <f t="shared" ca="1" si="136"/>
        <v>0</v>
      </c>
      <c r="S273" s="307">
        <f t="shared" ca="1" si="137"/>
        <v>3.0549999999999997</v>
      </c>
      <c r="T273" s="304">
        <f t="shared" ca="1" si="117"/>
        <v>29.969549999999998</v>
      </c>
      <c r="U273" s="311">
        <f t="shared" ca="1" si="118"/>
        <v>0</v>
      </c>
      <c r="V273" s="306">
        <f t="shared" ca="1" si="119"/>
        <v>1.101158535206991</v>
      </c>
      <c r="W273" s="304">
        <f t="shared" ca="1" si="120"/>
        <v>8.3402144926925939</v>
      </c>
      <c r="Y273" s="314" t="str">
        <f t="shared" ca="1" si="138"/>
        <v/>
      </c>
      <c r="Z273" s="315" t="str">
        <f t="shared" ca="1" si="139"/>
        <v/>
      </c>
      <c r="AA273" s="316" t="str">
        <f t="shared" ca="1" si="140"/>
        <v/>
      </c>
      <c r="AC273" s="310" t="e">
        <f t="shared" ca="1" si="141"/>
        <v>#N/A</v>
      </c>
      <c r="AD273" s="323" t="e">
        <f t="shared" ca="1" si="142"/>
        <v>#N/A</v>
      </c>
      <c r="AE273" s="324" t="e">
        <f t="shared" ca="1" si="121"/>
        <v>#N/A</v>
      </c>
      <c r="AG273" s="306">
        <f t="shared" ca="1" si="143"/>
        <v>6.7609352273728334</v>
      </c>
      <c r="AH273" s="304">
        <f t="shared" ca="1" si="144"/>
        <v>-2.6680500157475362</v>
      </c>
    </row>
    <row r="274" spans="1:34" x14ac:dyDescent="0.2">
      <c r="A274" s="347">
        <f t="shared" ca="1" si="122"/>
        <v>0.1</v>
      </c>
      <c r="B274" s="304">
        <f t="shared" ca="1" si="123"/>
        <v>21.20000000000001</v>
      </c>
      <c r="D274" s="306">
        <f t="shared" ca="1" si="124"/>
        <v>-0.74176896164038653</v>
      </c>
      <c r="E274" s="307">
        <f t="shared" ca="1" si="125"/>
        <v>-7.1826831040911152</v>
      </c>
      <c r="F274" s="304">
        <f t="shared" ca="1" si="126"/>
        <v>7.2208834477679416</v>
      </c>
      <c r="G274" s="306">
        <f t="shared" ca="1" si="127"/>
        <v>16.450383018221615</v>
      </c>
      <c r="H274" s="307">
        <f t="shared" ca="1" si="128"/>
        <v>-59.247618695350198</v>
      </c>
      <c r="I274" s="304">
        <f t="shared" ca="1" si="129"/>
        <v>61.48898618871354</v>
      </c>
      <c r="J274" s="306">
        <f t="shared" ca="1" si="130"/>
        <v>503.79881273292267</v>
      </c>
      <c r="K274" s="307">
        <f t="shared" ca="1" si="131"/>
        <v>1058.8835040631282</v>
      </c>
      <c r="L274" s="304">
        <f t="shared" ca="1" si="116"/>
        <v>1172.6242019027713</v>
      </c>
      <c r="M274" s="306">
        <f t="shared" ca="1" si="132"/>
        <v>-1.2999636908852801</v>
      </c>
      <c r="N274" s="304">
        <f t="shared" ca="1" si="133"/>
        <v>-74.482433007975715</v>
      </c>
      <c r="P274" s="310">
        <f t="shared" ca="1" si="134"/>
        <v>23</v>
      </c>
      <c r="Q274" s="304">
        <f t="shared" ca="1" si="135"/>
        <v>0</v>
      </c>
      <c r="R274" s="306">
        <f t="shared" ca="1" si="136"/>
        <v>0</v>
      </c>
      <c r="S274" s="307">
        <f t="shared" ca="1" si="137"/>
        <v>3.0549999999999997</v>
      </c>
      <c r="T274" s="304">
        <f t="shared" ca="1" si="117"/>
        <v>29.969549999999998</v>
      </c>
      <c r="U274" s="311">
        <f t="shared" ca="1" si="118"/>
        <v>0</v>
      </c>
      <c r="V274" s="306">
        <f t="shared" ca="1" si="119"/>
        <v>1.10180901580304</v>
      </c>
      <c r="W274" s="304">
        <f t="shared" ca="1" si="120"/>
        <v>8.5304876070328675</v>
      </c>
      <c r="Y274" s="314" t="str">
        <f t="shared" ca="1" si="138"/>
        <v/>
      </c>
      <c r="Z274" s="315" t="str">
        <f t="shared" ca="1" si="139"/>
        <v/>
      </c>
      <c r="AA274" s="316" t="str">
        <f t="shared" ca="1" si="140"/>
        <v/>
      </c>
      <c r="AC274" s="310" t="e">
        <f t="shared" ca="1" si="141"/>
        <v>#N/A</v>
      </c>
      <c r="AD274" s="323" t="e">
        <f t="shared" ca="1" si="142"/>
        <v>#N/A</v>
      </c>
      <c r="AE274" s="324" t="e">
        <f t="shared" ca="1" si="121"/>
        <v>#N/A</v>
      </c>
      <c r="AG274" s="306">
        <f t="shared" ca="1" si="143"/>
        <v>6.7109237412733851</v>
      </c>
      <c r="AH274" s="304">
        <f t="shared" ca="1" si="144"/>
        <v>-2.7300211105376744</v>
      </c>
    </row>
    <row r="275" spans="1:34" x14ac:dyDescent="0.2">
      <c r="A275" s="347">
        <f t="shared" ca="1" si="122"/>
        <v>0.1</v>
      </c>
      <c r="B275" s="304">
        <f t="shared" ca="1" si="123"/>
        <v>21.300000000000011</v>
      </c>
      <c r="D275" s="306">
        <f t="shared" ca="1" si="124"/>
        <v>-0.74703564259942545</v>
      </c>
      <c r="E275" s="307">
        <f t="shared" ca="1" si="125"/>
        <v>-7.1194800980900546</v>
      </c>
      <c r="F275" s="304">
        <f t="shared" ca="1" si="126"/>
        <v>7.1585654371818315</v>
      </c>
      <c r="G275" s="306">
        <f t="shared" ca="1" si="127"/>
        <v>16.375679453961673</v>
      </c>
      <c r="H275" s="307">
        <f t="shared" ca="1" si="128"/>
        <v>-59.959566705159205</v>
      </c>
      <c r="I275" s="304">
        <f t="shared" ca="1" si="129"/>
        <v>62.155550975350053</v>
      </c>
      <c r="J275" s="306">
        <f t="shared" ca="1" si="130"/>
        <v>505.44011585653186</v>
      </c>
      <c r="K275" s="307">
        <f t="shared" ca="1" si="131"/>
        <v>1052.9231447931027</v>
      </c>
      <c r="L275" s="304">
        <f t="shared" ca="1" si="116"/>
        <v>1167.9541341842416</v>
      </c>
      <c r="M275" s="306">
        <f t="shared" ca="1" si="132"/>
        <v>-1.3041861850582841</v>
      </c>
      <c r="N275" s="304">
        <f t="shared" ca="1" si="133"/>
        <v>-74.724364103107419</v>
      </c>
      <c r="P275" s="310">
        <f t="shared" ca="1" si="134"/>
        <v>23</v>
      </c>
      <c r="Q275" s="304">
        <f t="shared" ca="1" si="135"/>
        <v>0</v>
      </c>
      <c r="R275" s="306">
        <f t="shared" ca="1" si="136"/>
        <v>0</v>
      </c>
      <c r="S275" s="307">
        <f t="shared" ca="1" si="137"/>
        <v>3.0549999999999997</v>
      </c>
      <c r="T275" s="304">
        <f t="shared" ca="1" si="117"/>
        <v>29.969549999999998</v>
      </c>
      <c r="U275" s="311">
        <f t="shared" ca="1" si="118"/>
        <v>0</v>
      </c>
      <c r="V275" s="306">
        <f t="shared" ca="1" si="119"/>
        <v>1.1024677660198885</v>
      </c>
      <c r="W275" s="304">
        <f t="shared" ca="1" si="120"/>
        <v>8.7216491280779387</v>
      </c>
      <c r="Y275" s="314" t="str">
        <f t="shared" ca="1" si="138"/>
        <v/>
      </c>
      <c r="Z275" s="315" t="str">
        <f t="shared" ca="1" si="139"/>
        <v/>
      </c>
      <c r="AA275" s="316" t="str">
        <f t="shared" ca="1" si="140"/>
        <v/>
      </c>
      <c r="AC275" s="310" t="e">
        <f t="shared" ca="1" si="141"/>
        <v>#N/A</v>
      </c>
      <c r="AD275" s="323" t="e">
        <f t="shared" ca="1" si="142"/>
        <v>#N/A</v>
      </c>
      <c r="AE275" s="324" t="e">
        <f t="shared" ca="1" si="121"/>
        <v>#N/A</v>
      </c>
      <c r="AG275" s="306">
        <f t="shared" ca="1" si="143"/>
        <v>6.6601068759679629</v>
      </c>
      <c r="AH275" s="304">
        <f t="shared" ca="1" si="144"/>
        <v>-2.7923036356899731</v>
      </c>
    </row>
    <row r="276" spans="1:34" x14ac:dyDescent="0.2">
      <c r="A276" s="347">
        <f t="shared" ca="1" si="122"/>
        <v>0.1</v>
      </c>
      <c r="B276" s="304">
        <f t="shared" ca="1" si="123"/>
        <v>21.400000000000013</v>
      </c>
      <c r="D276" s="306">
        <f t="shared" ca="1" si="124"/>
        <v>-0.75215406067102952</v>
      </c>
      <c r="E276" s="307">
        <f t="shared" ca="1" si="125"/>
        <v>-7.0559871542948125</v>
      </c>
      <c r="F276" s="304">
        <f t="shared" ca="1" si="126"/>
        <v>7.0959629686574131</v>
      </c>
      <c r="G276" s="306">
        <f t="shared" ca="1" si="127"/>
        <v>16.300464047894572</v>
      </c>
      <c r="H276" s="307">
        <f t="shared" ca="1" si="128"/>
        <v>-60.665165420588686</v>
      </c>
      <c r="I276" s="304">
        <f t="shared" ca="1" si="129"/>
        <v>62.816935803046718</v>
      </c>
      <c r="J276" s="306">
        <f t="shared" ca="1" si="130"/>
        <v>507.07392303162464</v>
      </c>
      <c r="K276" s="307">
        <f t="shared" ca="1" si="131"/>
        <v>1046.8919081868153</v>
      </c>
      <c r="L276" s="304">
        <f t="shared" ca="1" si="116"/>
        <v>1163.2311166942334</v>
      </c>
      <c r="M276" s="306">
        <f t="shared" ca="1" si="132"/>
        <v>-1.30830064551709</v>
      </c>
      <c r="N276" s="304">
        <f t="shared" ca="1" si="133"/>
        <v>-74.960105322370467</v>
      </c>
      <c r="P276" s="310">
        <f t="shared" ca="1" si="134"/>
        <v>23</v>
      </c>
      <c r="Q276" s="304">
        <f t="shared" ca="1" si="135"/>
        <v>0</v>
      </c>
      <c r="R276" s="306">
        <f t="shared" ca="1" si="136"/>
        <v>0</v>
      </c>
      <c r="S276" s="307">
        <f t="shared" ca="1" si="137"/>
        <v>3.0549999999999997</v>
      </c>
      <c r="T276" s="304">
        <f t="shared" ca="1" si="117"/>
        <v>29.969549999999998</v>
      </c>
      <c r="U276" s="311">
        <f t="shared" ca="1" si="118"/>
        <v>0</v>
      </c>
      <c r="V276" s="306">
        <f t="shared" ca="1" si="119"/>
        <v>1.1031347295245999</v>
      </c>
      <c r="W276" s="304">
        <f t="shared" ca="1" si="120"/>
        <v>8.9136365619535685</v>
      </c>
      <c r="Y276" s="314" t="str">
        <f t="shared" ca="1" si="138"/>
        <v/>
      </c>
      <c r="Z276" s="315" t="str">
        <f t="shared" ca="1" si="139"/>
        <v/>
      </c>
      <c r="AA276" s="316" t="str">
        <f t="shared" ca="1" si="140"/>
        <v/>
      </c>
      <c r="AC276" s="310" t="e">
        <f t="shared" ca="1" si="141"/>
        <v>#N/A</v>
      </c>
      <c r="AD276" s="323" t="e">
        <f t="shared" ca="1" si="142"/>
        <v>#N/A</v>
      </c>
      <c r="AE276" s="324" t="e">
        <f t="shared" ca="1" si="121"/>
        <v>#N/A</v>
      </c>
      <c r="AG276" s="306">
        <f t="shared" ca="1" si="143"/>
        <v>6.6085312125065361</v>
      </c>
      <c r="AH276" s="304">
        <f t="shared" ca="1" si="144"/>
        <v>-2.8548769650009622</v>
      </c>
    </row>
    <row r="277" spans="1:34" x14ac:dyDescent="0.2">
      <c r="A277" s="347">
        <f t="shared" ca="1" si="122"/>
        <v>0.1</v>
      </c>
      <c r="B277" s="304">
        <f t="shared" ca="1" si="123"/>
        <v>21.500000000000014</v>
      </c>
      <c r="D277" s="306">
        <f t="shared" ca="1" si="124"/>
        <v>-0.75712385238389834</v>
      </c>
      <c r="E277" s="307">
        <f t="shared" ca="1" si="125"/>
        <v>-6.9922247750869921</v>
      </c>
      <c r="F277" s="304">
        <f t="shared" ca="1" si="126"/>
        <v>7.0330963190609701</v>
      </c>
      <c r="G277" s="306">
        <f t="shared" ca="1" si="127"/>
        <v>16.224751662656182</v>
      </c>
      <c r="H277" s="307">
        <f t="shared" ca="1" si="128"/>
        <v>-61.364387898097384</v>
      </c>
      <c r="I277" s="304">
        <f t="shared" ca="1" si="129"/>
        <v>63.473070420636063</v>
      </c>
      <c r="J277" s="306">
        <f t="shared" ca="1" si="130"/>
        <v>508.70018381715221</v>
      </c>
      <c r="K277" s="307">
        <f t="shared" ca="1" si="131"/>
        <v>1040.790430520881</v>
      </c>
      <c r="L277" s="304">
        <f t="shared" ca="1" si="116"/>
        <v>1158.456126609655</v>
      </c>
      <c r="M277" s="306">
        <f t="shared" ca="1" si="132"/>
        <v>-1.3123111950530979</v>
      </c>
      <c r="N277" s="304">
        <f t="shared" ca="1" si="133"/>
        <v>-75.189892884311874</v>
      </c>
      <c r="P277" s="310">
        <f t="shared" ca="1" si="134"/>
        <v>23</v>
      </c>
      <c r="Q277" s="304">
        <f t="shared" ca="1" si="135"/>
        <v>0</v>
      </c>
      <c r="R277" s="306">
        <f t="shared" ca="1" si="136"/>
        <v>0</v>
      </c>
      <c r="S277" s="307">
        <f t="shared" ca="1" si="137"/>
        <v>3.0549999999999997</v>
      </c>
      <c r="T277" s="304">
        <f t="shared" ca="1" si="117"/>
        <v>29.969549999999998</v>
      </c>
      <c r="U277" s="311">
        <f t="shared" ca="1" si="118"/>
        <v>0</v>
      </c>
      <c r="V277" s="306">
        <f t="shared" ca="1" si="119"/>
        <v>1.1038098496966482</v>
      </c>
      <c r="W277" s="304">
        <f t="shared" ca="1" si="120"/>
        <v>9.1063879665589109</v>
      </c>
      <c r="Y277" s="314" t="str">
        <f t="shared" ca="1" si="138"/>
        <v/>
      </c>
      <c r="Z277" s="315" t="str">
        <f t="shared" ca="1" si="139"/>
        <v/>
      </c>
      <c r="AA277" s="316" t="str">
        <f t="shared" ca="1" si="140"/>
        <v/>
      </c>
      <c r="AC277" s="310" t="e">
        <f t="shared" ca="1" si="141"/>
        <v>#N/A</v>
      </c>
      <c r="AD277" s="323" t="e">
        <f t="shared" ca="1" si="142"/>
        <v>#N/A</v>
      </c>
      <c r="AE277" s="324" t="e">
        <f t="shared" ca="1" si="121"/>
        <v>#N/A</v>
      </c>
      <c r="AG277" s="306">
        <f t="shared" ca="1" si="143"/>
        <v>6.5562415173238779</v>
      </c>
      <c r="AH277" s="304">
        <f t="shared" ca="1" si="144"/>
        <v>-2.9177206422106612</v>
      </c>
    </row>
    <row r="278" spans="1:34" x14ac:dyDescent="0.2">
      <c r="A278" s="347">
        <f t="shared" ca="1" si="122"/>
        <v>0.1</v>
      </c>
      <c r="B278" s="304">
        <f t="shared" ca="1" si="123"/>
        <v>21.600000000000016</v>
      </c>
      <c r="D278" s="306">
        <f t="shared" ca="1" si="124"/>
        <v>-0.76194475762482239</v>
      </c>
      <c r="E278" s="307">
        <f t="shared" ca="1" si="125"/>
        <v>-6.9282132931237221</v>
      </c>
      <c r="F278" s="304">
        <f t="shared" ca="1" si="126"/>
        <v>6.9699855988867148</v>
      </c>
      <c r="G278" s="306">
        <f t="shared" ca="1" si="127"/>
        <v>16.148557186893701</v>
      </c>
      <c r="H278" s="307">
        <f t="shared" ca="1" si="128"/>
        <v>-62.057209227409757</v>
      </c>
      <c r="I278" s="304">
        <f t="shared" ca="1" si="129"/>
        <v>64.123888811525518</v>
      </c>
      <c r="J278" s="306">
        <f t="shared" ca="1" si="130"/>
        <v>510.3188492596297</v>
      </c>
      <c r="K278" s="307">
        <f t="shared" ca="1" si="131"/>
        <v>1034.6193506646057</v>
      </c>
      <c r="L278" s="304">
        <f t="shared" ca="1" si="116"/>
        <v>1153.6301524662586</v>
      </c>
      <c r="M278" s="306">
        <f t="shared" ca="1" si="132"/>
        <v>-1.3162217537850649</v>
      </c>
      <c r="N278" s="304">
        <f t="shared" ca="1" si="133"/>
        <v>-75.413951395191603</v>
      </c>
      <c r="P278" s="310">
        <f t="shared" ca="1" si="134"/>
        <v>23</v>
      </c>
      <c r="Q278" s="304">
        <f t="shared" ca="1" si="135"/>
        <v>0</v>
      </c>
      <c r="R278" s="306">
        <f t="shared" ca="1" si="136"/>
        <v>0</v>
      </c>
      <c r="S278" s="307">
        <f t="shared" ca="1" si="137"/>
        <v>3.0549999999999997</v>
      </c>
      <c r="T278" s="304">
        <f t="shared" ca="1" si="117"/>
        <v>29.969549999999998</v>
      </c>
      <c r="U278" s="311">
        <f t="shared" ca="1" si="118"/>
        <v>0</v>
      </c>
      <c r="V278" s="306">
        <f t="shared" ca="1" si="119"/>
        <v>1.1044930696452946</v>
      </c>
      <c r="W278" s="304">
        <f t="shared" ca="1" si="120"/>
        <v>9.2998419830282408</v>
      </c>
      <c r="Y278" s="314" t="str">
        <f t="shared" ca="1" si="138"/>
        <v/>
      </c>
      <c r="Z278" s="315" t="str">
        <f t="shared" ca="1" si="139"/>
        <v/>
      </c>
      <c r="AA278" s="316" t="str">
        <f t="shared" ca="1" si="140"/>
        <v/>
      </c>
      <c r="AC278" s="310" t="e">
        <f t="shared" ca="1" si="141"/>
        <v>#N/A</v>
      </c>
      <c r="AD278" s="323" t="e">
        <f t="shared" ca="1" si="142"/>
        <v>#N/A</v>
      </c>
      <c r="AE278" s="324" t="e">
        <f t="shared" ca="1" si="121"/>
        <v>#N/A</v>
      </c>
      <c r="AG278" s="306">
        <f t="shared" ca="1" si="143"/>
        <v>6.503280852042586</v>
      </c>
      <c r="AH278" s="304">
        <f t="shared" ca="1" si="144"/>
        <v>-2.9808143916723115</v>
      </c>
    </row>
    <row r="279" spans="1:34" x14ac:dyDescent="0.2">
      <c r="A279" s="347">
        <f t="shared" ca="1" si="122"/>
        <v>0.1</v>
      </c>
      <c r="B279" s="304">
        <f t="shared" ca="1" si="123"/>
        <v>21.700000000000017</v>
      </c>
      <c r="D279" s="306">
        <f t="shared" ca="1" si="124"/>
        <v>-0.76661661615391019</v>
      </c>
      <c r="E279" s="307">
        <f t="shared" ca="1" si="125"/>
        <v>-6.8639728599107546</v>
      </c>
      <c r="F279" s="304">
        <f t="shared" ca="1" si="126"/>
        <v>6.9066507409709592</v>
      </c>
      <c r="G279" s="306">
        <f t="shared" ca="1" si="127"/>
        <v>16.071895525278311</v>
      </c>
      <c r="H279" s="307">
        <f t="shared" ca="1" si="128"/>
        <v>-62.743606513400835</v>
      </c>
      <c r="I279" s="304">
        <f t="shared" ca="1" si="129"/>
        <v>64.769329038395455</v>
      </c>
      <c r="J279" s="306">
        <f t="shared" ca="1" si="130"/>
        <v>511.92987189523831</v>
      </c>
      <c r="K279" s="307">
        <f t="shared" ca="1" si="131"/>
        <v>1028.3793098775652</v>
      </c>
      <c r="L279" s="304">
        <f t="shared" ca="1" si="116"/>
        <v>1148.7541942134237</v>
      </c>
      <c r="M279" s="306">
        <f t="shared" ca="1" si="132"/>
        <v>-1.3200360510435558</v>
      </c>
      <c r="N279" s="304">
        <f t="shared" ca="1" si="133"/>
        <v>-75.632494529911455</v>
      </c>
      <c r="P279" s="310">
        <f t="shared" ca="1" si="134"/>
        <v>23</v>
      </c>
      <c r="Q279" s="304">
        <f t="shared" ca="1" si="135"/>
        <v>0</v>
      </c>
      <c r="R279" s="306">
        <f t="shared" ca="1" si="136"/>
        <v>0</v>
      </c>
      <c r="S279" s="307">
        <f t="shared" ca="1" si="137"/>
        <v>3.0549999999999997</v>
      </c>
      <c r="T279" s="304">
        <f t="shared" ca="1" si="117"/>
        <v>29.969549999999998</v>
      </c>
      <c r="U279" s="311">
        <f t="shared" ca="1" si="118"/>
        <v>0</v>
      </c>
      <c r="V279" s="306">
        <f t="shared" ca="1" si="119"/>
        <v>1.105184332226852</v>
      </c>
      <c r="W279" s="304">
        <f t="shared" ca="1" si="120"/>
        <v>9.4939378660441793</v>
      </c>
      <c r="Y279" s="314" t="str">
        <f t="shared" ca="1" si="138"/>
        <v/>
      </c>
      <c r="Z279" s="315" t="str">
        <f t="shared" ca="1" si="139"/>
        <v/>
      </c>
      <c r="AA279" s="316" t="str">
        <f t="shared" ca="1" si="140"/>
        <v/>
      </c>
      <c r="AC279" s="310" t="e">
        <f t="shared" ca="1" si="141"/>
        <v>#N/A</v>
      </c>
      <c r="AD279" s="323" t="e">
        <f t="shared" ca="1" si="142"/>
        <v>#N/A</v>
      </c>
      <c r="AE279" s="324" t="e">
        <f t="shared" ca="1" si="121"/>
        <v>#N/A</v>
      </c>
      <c r="AG279" s="306">
        <f t="shared" ca="1" si="143"/>
        <v>6.4496906737512694</v>
      </c>
      <c r="AH279" s="304">
        <f t="shared" ca="1" si="144"/>
        <v>-3.0441381286508156</v>
      </c>
    </row>
    <row r="280" spans="1:34" x14ac:dyDescent="0.2">
      <c r="A280" s="347">
        <f t="shared" ca="1" si="122"/>
        <v>0.1</v>
      </c>
      <c r="B280" s="304">
        <f t="shared" ca="1" si="123"/>
        <v>21.800000000000018</v>
      </c>
      <c r="D280" s="306">
        <f t="shared" ca="1" si="124"/>
        <v>-0.77113936423422014</v>
      </c>
      <c r="E280" s="307">
        <f t="shared" ca="1" si="125"/>
        <v>-6.7995234348427545</v>
      </c>
      <c r="F280" s="304">
        <f t="shared" ca="1" si="126"/>
        <v>6.8431114896695471</v>
      </c>
      <c r="G280" s="306">
        <f t="shared" ca="1" si="127"/>
        <v>15.99478158885489</v>
      </c>
      <c r="H280" s="307">
        <f t="shared" ca="1" si="128"/>
        <v>-63.423558856885109</v>
      </c>
      <c r="I280" s="304">
        <f t="shared" ca="1" si="129"/>
        <v>65.409333096645625</v>
      </c>
      <c r="J280" s="306">
        <f t="shared" ca="1" si="130"/>
        <v>513.53320575094494</v>
      </c>
      <c r="K280" s="307">
        <f t="shared" ca="1" si="131"/>
        <v>1022.0709516090509</v>
      </c>
      <c r="L280" s="304">
        <f t="shared" ca="1" si="116"/>
        <v>1143.8292632783414</v>
      </c>
      <c r="M280" s="306">
        <f t="shared" ca="1" si="132"/>
        <v>-1.3237576364604322</v>
      </c>
      <c r="N280" s="304">
        <f t="shared" ca="1" si="133"/>
        <v>-75.845725667395911</v>
      </c>
      <c r="P280" s="310">
        <f t="shared" ca="1" si="134"/>
        <v>23</v>
      </c>
      <c r="Q280" s="304">
        <f t="shared" ca="1" si="135"/>
        <v>0</v>
      </c>
      <c r="R280" s="306">
        <f t="shared" ca="1" si="136"/>
        <v>0</v>
      </c>
      <c r="S280" s="307">
        <f t="shared" ca="1" si="137"/>
        <v>3.0549999999999997</v>
      </c>
      <c r="T280" s="304">
        <f t="shared" ca="1" si="117"/>
        <v>29.969549999999998</v>
      </c>
      <c r="U280" s="311">
        <f t="shared" ca="1" si="118"/>
        <v>0</v>
      </c>
      <c r="V280" s="306">
        <f t="shared" ca="1" si="119"/>
        <v>1.1058835800618156</v>
      </c>
      <c r="W280" s="304">
        <f t="shared" ca="1" si="120"/>
        <v>9.6886155129903582</v>
      </c>
      <c r="Y280" s="314" t="str">
        <f t="shared" ca="1" si="138"/>
        <v/>
      </c>
      <c r="Z280" s="315" t="str">
        <f t="shared" ca="1" si="139"/>
        <v/>
      </c>
      <c r="AA280" s="316" t="str">
        <f t="shared" ca="1" si="140"/>
        <v/>
      </c>
      <c r="AC280" s="310" t="e">
        <f t="shared" ca="1" si="141"/>
        <v>#N/A</v>
      </c>
      <c r="AD280" s="323" t="e">
        <f t="shared" ca="1" si="142"/>
        <v>#N/A</v>
      </c>
      <c r="AE280" s="324" t="e">
        <f t="shared" ca="1" si="121"/>
        <v>#N/A</v>
      </c>
      <c r="AG280" s="306">
        <f t="shared" ca="1" si="143"/>
        <v>6.3955109266526584</v>
      </c>
      <c r="AH280" s="304">
        <f t="shared" ca="1" si="144"/>
        <v>-3.107671969245231</v>
      </c>
    </row>
    <row r="281" spans="1:34" x14ac:dyDescent="0.2">
      <c r="A281" s="347">
        <f t="shared" ca="1" si="122"/>
        <v>0.1</v>
      </c>
      <c r="B281" s="304">
        <f t="shared" ca="1" si="123"/>
        <v>21.90000000000002</v>
      </c>
      <c r="D281" s="306">
        <f t="shared" ca="1" si="124"/>
        <v>-0.77551303136615235</v>
      </c>
      <c r="E281" s="307">
        <f t="shared" ca="1" si="125"/>
        <v>-6.7348847747064564</v>
      </c>
      <c r="F281" s="304">
        <f t="shared" ca="1" si="126"/>
        <v>6.7793873904941853</v>
      </c>
      <c r="G281" s="306">
        <f t="shared" ca="1" si="127"/>
        <v>15.917230285718274</v>
      </c>
      <c r="H281" s="307">
        <f t="shared" ca="1" si="128"/>
        <v>-64.09704733435575</v>
      </c>
      <c r="I281" s="304">
        <f t="shared" ca="1" si="129"/>
        <v>66.043846775844514</v>
      </c>
      <c r="J281" s="306">
        <f t="shared" ca="1" si="130"/>
        <v>515.12880634467365</v>
      </c>
      <c r="K281" s="307">
        <f t="shared" ca="1" si="131"/>
        <v>1015.6949212994889</v>
      </c>
      <c r="L281" s="304">
        <f t="shared" ca="1" si="116"/>
        <v>1138.8563826399109</v>
      </c>
      <c r="M281" s="306">
        <f t="shared" ca="1" si="132"/>
        <v>-1.3273898903218899</v>
      </c>
      <c r="N281" s="304">
        <f t="shared" ca="1" si="133"/>
        <v>-76.053838483777525</v>
      </c>
      <c r="P281" s="310">
        <f t="shared" ca="1" si="134"/>
        <v>23</v>
      </c>
      <c r="Q281" s="304">
        <f t="shared" ca="1" si="135"/>
        <v>0</v>
      </c>
      <c r="R281" s="306">
        <f t="shared" ca="1" si="136"/>
        <v>0</v>
      </c>
      <c r="S281" s="307">
        <f t="shared" ca="1" si="137"/>
        <v>3.0549999999999997</v>
      </c>
      <c r="T281" s="304">
        <f t="shared" ca="1" si="117"/>
        <v>29.969549999999998</v>
      </c>
      <c r="U281" s="311">
        <f t="shared" ca="1" si="118"/>
        <v>0</v>
      </c>
      <c r="V281" s="306">
        <f t="shared" ca="1" si="119"/>
        <v>1.1065907555518573</v>
      </c>
      <c r="W281" s="304">
        <f t="shared" ca="1" si="120"/>
        <v>9.8838154919336532</v>
      </c>
      <c r="Y281" s="314" t="str">
        <f t="shared" ca="1" si="138"/>
        <v/>
      </c>
      <c r="Z281" s="315" t="str">
        <f t="shared" ca="1" si="139"/>
        <v/>
      </c>
      <c r="AA281" s="316" t="str">
        <f t="shared" ca="1" si="140"/>
        <v/>
      </c>
      <c r="AC281" s="310" t="e">
        <f t="shared" ca="1" si="141"/>
        <v>#N/A</v>
      </c>
      <c r="AD281" s="323" t="e">
        <f t="shared" ca="1" si="142"/>
        <v>#N/A</v>
      </c>
      <c r="AE281" s="324" t="e">
        <f t="shared" ca="1" si="121"/>
        <v>#N/A</v>
      </c>
      <c r="AG281" s="306">
        <f t="shared" ca="1" si="143"/>
        <v>6.3407801258898822</v>
      </c>
      <c r="AH281" s="304">
        <f t="shared" ca="1" si="144"/>
        <v>-3.171396239931378</v>
      </c>
    </row>
    <row r="282" spans="1:34" x14ac:dyDescent="0.2">
      <c r="A282" s="347">
        <f t="shared" ca="1" si="122"/>
        <v>0.1</v>
      </c>
      <c r="B282" s="304">
        <f t="shared" ca="1" si="123"/>
        <v>22.000000000000021</v>
      </c>
      <c r="D282" s="306">
        <f t="shared" ca="1" si="124"/>
        <v>-0.77973773711803485</v>
      </c>
      <c r="E282" s="307">
        <f t="shared" ca="1" si="125"/>
        <v>-6.6700764236425218</v>
      </c>
      <c r="F282" s="304">
        <f t="shared" ca="1" si="126"/>
        <v>6.7154977802034725</v>
      </c>
      <c r="G282" s="306">
        <f t="shared" ca="1" si="127"/>
        <v>15.83925651200647</v>
      </c>
      <c r="H282" s="307">
        <f t="shared" ca="1" si="128"/>
        <v>-64.764054976720004</v>
      </c>
      <c r="I282" s="304">
        <f t="shared" ca="1" si="129"/>
        <v>66.672819528506139</v>
      </c>
      <c r="J282" s="306">
        <f t="shared" ca="1" si="130"/>
        <v>516.71663068455985</v>
      </c>
      <c r="K282" s="307">
        <f t="shared" ca="1" si="131"/>
        <v>1009.2518661839351</v>
      </c>
      <c r="L282" s="304">
        <f t="shared" ca="1" si="116"/>
        <v>1133.8365869126642</v>
      </c>
      <c r="M282" s="306">
        <f t="shared" ca="1" si="132"/>
        <v>-1.3309360332389868</v>
      </c>
      <c r="N282" s="304">
        <f t="shared" ca="1" si="133"/>
        <v>-76.257017506477396</v>
      </c>
      <c r="P282" s="310">
        <f t="shared" ca="1" si="134"/>
        <v>23</v>
      </c>
      <c r="Q282" s="304">
        <f t="shared" ca="1" si="135"/>
        <v>0</v>
      </c>
      <c r="R282" s="306">
        <f t="shared" ca="1" si="136"/>
        <v>0</v>
      </c>
      <c r="S282" s="307">
        <f t="shared" ca="1" si="137"/>
        <v>3.0549999999999997</v>
      </c>
      <c r="T282" s="304">
        <f t="shared" ca="1" si="117"/>
        <v>29.969549999999998</v>
      </c>
      <c r="U282" s="311">
        <f t="shared" ca="1" si="118"/>
        <v>0</v>
      </c>
      <c r="V282" s="306">
        <f t="shared" ca="1" si="119"/>
        <v>1.107305800896671</v>
      </c>
      <c r="W282" s="304">
        <f t="shared" ca="1" si="120"/>
        <v>10.079479068428366</v>
      </c>
      <c r="Y282" s="314" t="str">
        <f t="shared" ca="1" si="138"/>
        <v/>
      </c>
      <c r="Z282" s="315" t="str">
        <f t="shared" ca="1" si="139"/>
        <v/>
      </c>
      <c r="AA282" s="316" t="str">
        <f t="shared" ca="1" si="140"/>
        <v/>
      </c>
      <c r="AC282" s="310">
        <f t="shared" ca="1" si="141"/>
        <v>22.000000000000021</v>
      </c>
      <c r="AD282" s="323">
        <f t="shared" ca="1" si="142"/>
        <v>516.71663068455985</v>
      </c>
      <c r="AE282" s="324" t="e">
        <f t="shared" ca="1" si="121"/>
        <v>#N/A</v>
      </c>
      <c r="AG282" s="306">
        <f t="shared" ca="1" si="143"/>
        <v>6.2855354342812539</v>
      </c>
      <c r="AH282" s="304">
        <f t="shared" ca="1" si="144"/>
        <v>-3.2352914867213269</v>
      </c>
    </row>
    <row r="283" spans="1:34" x14ac:dyDescent="0.2">
      <c r="A283" s="347">
        <f t="shared" ca="1" si="122"/>
        <v>0.1</v>
      </c>
      <c r="B283" s="304">
        <f t="shared" ca="1" si="123"/>
        <v>22.100000000000023</v>
      </c>
      <c r="D283" s="306">
        <f t="shared" ca="1" si="124"/>
        <v>-0.7838136880452985</v>
      </c>
      <c r="E283" s="307">
        <f t="shared" ca="1" si="125"/>
        <v>-6.6051177035619038</v>
      </c>
      <c r="F283" s="304">
        <f t="shared" ca="1" si="126"/>
        <v>6.6514617773444398</v>
      </c>
      <c r="G283" s="306">
        <f t="shared" ca="1" si="127"/>
        <v>15.76087514320194</v>
      </c>
      <c r="H283" s="307">
        <f t="shared" ca="1" si="128"/>
        <v>-65.424566747076199</v>
      </c>
      <c r="I283" s="304">
        <f t="shared" ca="1" si="129"/>
        <v>67.296204345581259</v>
      </c>
      <c r="J283" s="306">
        <f t="shared" ca="1" si="130"/>
        <v>518.29663726732031</v>
      </c>
      <c r="K283" s="307">
        <f t="shared" ca="1" si="131"/>
        <v>1002.7424350977453</v>
      </c>
      <c r="L283" s="304">
        <f t="shared" ca="1" si="116"/>
        <v>1128.7709224410276</v>
      </c>
      <c r="M283" s="306">
        <f t="shared" ca="1" si="132"/>
        <v>-1.3343991351853883</v>
      </c>
      <c r="N283" s="304">
        <f t="shared" ca="1" si="133"/>
        <v>-76.45543863202974</v>
      </c>
      <c r="P283" s="310">
        <f t="shared" ca="1" si="134"/>
        <v>23</v>
      </c>
      <c r="Q283" s="304">
        <f t="shared" ca="1" si="135"/>
        <v>0</v>
      </c>
      <c r="R283" s="306">
        <f t="shared" ca="1" si="136"/>
        <v>0</v>
      </c>
      <c r="S283" s="307">
        <f t="shared" ca="1" si="137"/>
        <v>3.0549999999999997</v>
      </c>
      <c r="T283" s="304">
        <f t="shared" ca="1" si="117"/>
        <v>29.969549999999998</v>
      </c>
      <c r="U283" s="311">
        <f t="shared" ca="1" si="118"/>
        <v>0</v>
      </c>
      <c r="V283" s="306">
        <f t="shared" ca="1" si="119"/>
        <v>1.1080286581106644</v>
      </c>
      <c r="W283" s="304">
        <f t="shared" ca="1" si="120"/>
        <v>10.275548231136792</v>
      </c>
      <c r="Y283" s="314" t="str">
        <f t="shared" ca="1" si="138"/>
        <v/>
      </c>
      <c r="Z283" s="315" t="str">
        <f t="shared" ca="1" si="139"/>
        <v/>
      </c>
      <c r="AA283" s="316" t="str">
        <f t="shared" ca="1" si="140"/>
        <v/>
      </c>
      <c r="AC283" s="310" t="e">
        <f t="shared" ca="1" si="141"/>
        <v>#N/A</v>
      </c>
      <c r="AD283" s="323" t="e">
        <f t="shared" ca="1" si="142"/>
        <v>#N/A</v>
      </c>
      <c r="AE283" s="324" t="e">
        <f t="shared" ca="1" si="121"/>
        <v>#N/A</v>
      </c>
      <c r="AG283" s="306">
        <f t="shared" ca="1" si="143"/>
        <v>6.2298127326238308</v>
      </c>
      <c r="AH283" s="304">
        <f t="shared" ca="1" si="144"/>
        <v>-3.2993384839372726</v>
      </c>
    </row>
    <row r="284" spans="1:34" x14ac:dyDescent="0.2">
      <c r="A284" s="347">
        <f t="shared" ca="1" si="122"/>
        <v>0.1</v>
      </c>
      <c r="B284" s="304">
        <f t="shared" ca="1" si="123"/>
        <v>22.200000000000024</v>
      </c>
      <c r="D284" s="306">
        <f t="shared" ca="1" si="124"/>
        <v>-0.7877411746915175</v>
      </c>
      <c r="E284" s="307">
        <f t="shared" ca="1" si="125"/>
        <v>-6.5400277050126325</v>
      </c>
      <c r="F284" s="304">
        <f t="shared" ca="1" si="126"/>
        <v>6.587298273240493</v>
      </c>
      <c r="G284" s="306">
        <f t="shared" ca="1" si="127"/>
        <v>15.682101025732788</v>
      </c>
      <c r="H284" s="307">
        <f t="shared" ca="1" si="128"/>
        <v>-66.078569517577463</v>
      </c>
      <c r="I284" s="304">
        <f t="shared" ca="1" si="129"/>
        <v>67.913957638107107</v>
      </c>
      <c r="J284" s="306">
        <f t="shared" ca="1" si="130"/>
        <v>519.86878607576705</v>
      </c>
      <c r="K284" s="307">
        <f t="shared" ca="1" si="131"/>
        <v>996.16727828451269</v>
      </c>
      <c r="L284" s="304">
        <f t="shared" ca="1" si="116"/>
        <v>1123.660447404226</v>
      </c>
      <c r="M284" s="306">
        <f t="shared" ca="1" si="132"/>
        <v>-1.3377821239481875</v>
      </c>
      <c r="N284" s="304">
        <f t="shared" ca="1" si="133"/>
        <v>-76.649269610278324</v>
      </c>
      <c r="P284" s="310">
        <f t="shared" ca="1" si="134"/>
        <v>23</v>
      </c>
      <c r="Q284" s="304">
        <f t="shared" ca="1" si="135"/>
        <v>0</v>
      </c>
      <c r="R284" s="306">
        <f t="shared" ca="1" si="136"/>
        <v>0</v>
      </c>
      <c r="S284" s="307">
        <f t="shared" ca="1" si="137"/>
        <v>3.0549999999999997</v>
      </c>
      <c r="T284" s="304">
        <f t="shared" ca="1" si="117"/>
        <v>29.969549999999998</v>
      </c>
      <c r="U284" s="311">
        <f t="shared" ca="1" si="118"/>
        <v>0</v>
      </c>
      <c r="V284" s="306">
        <f t="shared" ca="1" si="119"/>
        <v>1.1087592690394843</v>
      </c>
      <c r="W284" s="304">
        <f t="shared" ca="1" si="120"/>
        <v>10.471965716262677</v>
      </c>
      <c r="Y284" s="314" t="str">
        <f t="shared" ca="1" si="138"/>
        <v/>
      </c>
      <c r="Z284" s="315" t="str">
        <f t="shared" ca="1" si="139"/>
        <v/>
      </c>
      <c r="AA284" s="316" t="str">
        <f t="shared" ca="1" si="140"/>
        <v/>
      </c>
      <c r="AC284" s="310" t="e">
        <f t="shared" ca="1" si="141"/>
        <v>#N/A</v>
      </c>
      <c r="AD284" s="323" t="e">
        <f t="shared" ca="1" si="142"/>
        <v>#N/A</v>
      </c>
      <c r="AE284" s="324" t="e">
        <f t="shared" ca="1" si="121"/>
        <v>#N/A</v>
      </c>
      <c r="AG284" s="306">
        <f t="shared" ca="1" si="143"/>
        <v>6.1736466841630131</v>
      </c>
      <c r="AH284" s="304">
        <f t="shared" ca="1" si="144"/>
        <v>-3.3635182425979684</v>
      </c>
    </row>
    <row r="285" spans="1:34" x14ac:dyDescent="0.2">
      <c r="A285" s="347">
        <f t="shared" ca="1" si="122"/>
        <v>0.1</v>
      </c>
      <c r="B285" s="304">
        <f t="shared" ca="1" si="123"/>
        <v>22.300000000000026</v>
      </c>
      <c r="D285" s="306">
        <f t="shared" ca="1" si="124"/>
        <v>-0.79152056866536402</v>
      </c>
      <c r="E285" s="307">
        <f t="shared" ca="1" si="125"/>
        <v>-6.4748252784927649</v>
      </c>
      <c r="F285" s="304">
        <f t="shared" ca="1" si="126"/>
        <v>6.5230259234215255</v>
      </c>
      <c r="G285" s="306">
        <f t="shared" ca="1" si="127"/>
        <v>15.602948968866251</v>
      </c>
      <c r="H285" s="307">
        <f t="shared" ca="1" si="128"/>
        <v>-66.726052045426741</v>
      </c>
      <c r="I285" s="304">
        <f t="shared" ca="1" si="129"/>
        <v>68.526039124511215</v>
      </c>
      <c r="J285" s="306">
        <f t="shared" ca="1" si="130"/>
        <v>521.43303857549699</v>
      </c>
      <c r="K285" s="307">
        <f t="shared" ca="1" si="131"/>
        <v>989.52704720636245</v>
      </c>
      <c r="L285" s="304">
        <f t="shared" ca="1" si="116"/>
        <v>1118.506231932133</v>
      </c>
      <c r="M285" s="306">
        <f t="shared" ca="1" si="132"/>
        <v>-1.3410877930340901</v>
      </c>
      <c r="N285" s="304">
        <f t="shared" ca="1" si="133"/>
        <v>-76.838670497367403</v>
      </c>
      <c r="P285" s="310">
        <f t="shared" ca="1" si="134"/>
        <v>23</v>
      </c>
      <c r="Q285" s="304">
        <f t="shared" ca="1" si="135"/>
        <v>0</v>
      </c>
      <c r="R285" s="306">
        <f t="shared" ca="1" si="136"/>
        <v>0</v>
      </c>
      <c r="S285" s="307">
        <f t="shared" ca="1" si="137"/>
        <v>3.0549999999999997</v>
      </c>
      <c r="T285" s="304">
        <f t="shared" ca="1" si="117"/>
        <v>29.969549999999998</v>
      </c>
      <c r="U285" s="311">
        <f t="shared" ca="1" si="118"/>
        <v>0</v>
      </c>
      <c r="V285" s="306">
        <f t="shared" ca="1" si="119"/>
        <v>1.1094975753763703</v>
      </c>
      <c r="W285" s="304">
        <f t="shared" ca="1" si="120"/>
        <v>10.668675030796079</v>
      </c>
      <c r="Y285" s="314" t="str">
        <f t="shared" ca="1" si="138"/>
        <v/>
      </c>
      <c r="Z285" s="315" t="str">
        <f t="shared" ca="1" si="139"/>
        <v/>
      </c>
      <c r="AA285" s="316" t="str">
        <f t="shared" ca="1" si="140"/>
        <v/>
      </c>
      <c r="AC285" s="310" t="e">
        <f t="shared" ca="1" si="141"/>
        <v>#N/A</v>
      </c>
      <c r="AD285" s="323" t="e">
        <f t="shared" ca="1" si="142"/>
        <v>#N/A</v>
      </c>
      <c r="AE285" s="324" t="e">
        <f t="shared" ca="1" si="121"/>
        <v>#N/A</v>
      </c>
      <c r="AG285" s="306">
        <f t="shared" ca="1" si="143"/>
        <v>6.1170707937685034</v>
      </c>
      <c r="AH285" s="304">
        <f t="shared" ca="1" si="144"/>
        <v>-3.4278120184165886</v>
      </c>
    </row>
    <row r="286" spans="1:34" x14ac:dyDescent="0.2">
      <c r="A286" s="347">
        <f t="shared" ca="1" si="122"/>
        <v>0.1</v>
      </c>
      <c r="B286" s="304">
        <f t="shared" ca="1" si="123"/>
        <v>22.400000000000027</v>
      </c>
      <c r="D286" s="306">
        <f t="shared" ca="1" si="124"/>
        <v>-0.79515231978822987</v>
      </c>
      <c r="E286" s="307">
        <f t="shared" ca="1" si="125"/>
        <v>-6.4095290262051972</v>
      </c>
      <c r="F286" s="304">
        <f t="shared" ca="1" si="126"/>
        <v>6.4586631394919136</v>
      </c>
      <c r="G286" s="306">
        <f t="shared" ca="1" si="127"/>
        <v>15.523433736887428</v>
      </c>
      <c r="H286" s="307">
        <f t="shared" ca="1" si="128"/>
        <v>-67.367004948047267</v>
      </c>
      <c r="I286" s="304">
        <f t="shared" ca="1" si="129"/>
        <v>69.132411723111176</v>
      </c>
      <c r="J286" s="306">
        <f t="shared" ca="1" si="130"/>
        <v>522.9893577107847</v>
      </c>
      <c r="K286" s="307">
        <f t="shared" ca="1" si="131"/>
        <v>982.82239435668873</v>
      </c>
      <c r="L286" s="304">
        <f t="shared" ca="1" si="116"/>
        <v>1113.309358232362</v>
      </c>
      <c r="M286" s="306">
        <f t="shared" ca="1" si="132"/>
        <v>-1.3443188090699749</v>
      </c>
      <c r="N286" s="304">
        <f t="shared" ca="1" si="133"/>
        <v>-77.023794079762695</v>
      </c>
      <c r="P286" s="310">
        <f t="shared" ca="1" si="134"/>
        <v>23</v>
      </c>
      <c r="Q286" s="304">
        <f t="shared" ca="1" si="135"/>
        <v>0</v>
      </c>
      <c r="R286" s="306">
        <f t="shared" ca="1" si="136"/>
        <v>0</v>
      </c>
      <c r="S286" s="307">
        <f t="shared" ca="1" si="137"/>
        <v>3.0549999999999997</v>
      </c>
      <c r="T286" s="304">
        <f t="shared" ca="1" si="117"/>
        <v>29.969549999999998</v>
      </c>
      <c r="U286" s="311">
        <f t="shared" ca="1" si="118"/>
        <v>0</v>
      </c>
      <c r="V286" s="306">
        <f t="shared" ca="1" si="119"/>
        <v>1.1102435186783315</v>
      </c>
      <c r="W286" s="304">
        <f t="shared" ca="1" si="120"/>
        <v>10.865620474569965</v>
      </c>
      <c r="Y286" s="314" t="str">
        <f t="shared" ca="1" si="138"/>
        <v/>
      </c>
      <c r="Z286" s="315" t="str">
        <f t="shared" ca="1" si="139"/>
        <v/>
      </c>
      <c r="AA286" s="316" t="str">
        <f t="shared" ca="1" si="140"/>
        <v/>
      </c>
      <c r="AC286" s="310" t="e">
        <f t="shared" ca="1" si="141"/>
        <v>#N/A</v>
      </c>
      <c r="AD286" s="323" t="e">
        <f t="shared" ca="1" si="142"/>
        <v>#N/A</v>
      </c>
      <c r="AE286" s="324" t="e">
        <f t="shared" ca="1" si="121"/>
        <v>#N/A</v>
      </c>
      <c r="AG286" s="306">
        <f t="shared" ca="1" si="143"/>
        <v>6.0601174623059322</v>
      </c>
      <c r="AH286" s="304">
        <f t="shared" ca="1" si="144"/>
        <v>-3.4922013194095189</v>
      </c>
    </row>
    <row r="287" spans="1:34" x14ac:dyDescent="0.2">
      <c r="A287" s="347">
        <f t="shared" ca="1" si="122"/>
        <v>0.1</v>
      </c>
      <c r="B287" s="304">
        <f t="shared" ca="1" si="123"/>
        <v>22.500000000000028</v>
      </c>
      <c r="D287" s="306">
        <f t="shared" ca="1" si="124"/>
        <v>-0.7986369533079003</v>
      </c>
      <c r="E287" s="307">
        <f t="shared" ca="1" si="125"/>
        <v>-6.3441572942498734</v>
      </c>
      <c r="F287" s="304">
        <f t="shared" ca="1" si="126"/>
        <v>6.3942280814319412</v>
      </c>
      <c r="G287" s="306">
        <f t="shared" ca="1" si="127"/>
        <v>15.443570041556638</v>
      </c>
      <c r="H287" s="307">
        <f t="shared" ca="1" si="128"/>
        <v>-68.001420677472254</v>
      </c>
      <c r="I287" s="304">
        <f t="shared" ca="1" si="129"/>
        <v>69.733041449394818</v>
      </c>
      <c r="J287" s="306">
        <f t="shared" ca="1" si="130"/>
        <v>524.5377078997069</v>
      </c>
      <c r="K287" s="307">
        <f t="shared" ca="1" si="131"/>
        <v>976.05397307541273</v>
      </c>
      <c r="L287" s="304">
        <f t="shared" ca="1" si="116"/>
        <v>1108.070920728893</v>
      </c>
      <c r="M287" s="306">
        <f t="shared" ca="1" si="132"/>
        <v>-1.3474777187338334</v>
      </c>
      <c r="N287" s="304">
        <f t="shared" ca="1" si="133"/>
        <v>-77.204786271364881</v>
      </c>
      <c r="P287" s="310">
        <f t="shared" ca="1" si="134"/>
        <v>23</v>
      </c>
      <c r="Q287" s="304">
        <f t="shared" ca="1" si="135"/>
        <v>0</v>
      </c>
      <c r="R287" s="306">
        <f t="shared" ca="1" si="136"/>
        <v>0</v>
      </c>
      <c r="S287" s="307">
        <f t="shared" ca="1" si="137"/>
        <v>3.0549999999999997</v>
      </c>
      <c r="T287" s="304">
        <f t="shared" ca="1" si="117"/>
        <v>29.969549999999998</v>
      </c>
      <c r="U287" s="311">
        <f t="shared" ca="1" si="118"/>
        <v>0</v>
      </c>
      <c r="V287" s="306">
        <f t="shared" ca="1" si="119"/>
        <v>1.1109970403821308</v>
      </c>
      <c r="W287" s="304">
        <f t="shared" ca="1" si="120"/>
        <v>11.062747161130854</v>
      </c>
      <c r="Y287" s="314" t="str">
        <f t="shared" ca="1" si="138"/>
        <v/>
      </c>
      <c r="Z287" s="315" t="str">
        <f t="shared" ca="1" si="139"/>
        <v/>
      </c>
      <c r="AA287" s="316" t="str">
        <f t="shared" ca="1" si="140"/>
        <v/>
      </c>
      <c r="AC287" s="310" t="e">
        <f t="shared" ca="1" si="141"/>
        <v>#N/A</v>
      </c>
      <c r="AD287" s="323" t="e">
        <f t="shared" ca="1" si="142"/>
        <v>#N/A</v>
      </c>
      <c r="AE287" s="324" t="e">
        <f t="shared" ca="1" si="121"/>
        <v>#N/A</v>
      </c>
      <c r="AG287" s="306">
        <f t="shared" ca="1" si="143"/>
        <v>6.0028180366472643</v>
      </c>
      <c r="AH287" s="304">
        <f t="shared" ca="1" si="144"/>
        <v>-3.556667913116192</v>
      </c>
    </row>
    <row r="288" spans="1:34" x14ac:dyDescent="0.2">
      <c r="A288" s="347">
        <f t="shared" ca="1" si="122"/>
        <v>0.1</v>
      </c>
      <c r="B288" s="304">
        <f t="shared" ca="1" si="123"/>
        <v>22.60000000000003</v>
      </c>
      <c r="D288" s="306">
        <f t="shared" ca="1" si="124"/>
        <v>-0.8019750671742093</v>
      </c>
      <c r="E288" s="307">
        <f t="shared" ca="1" si="125"/>
        <v>-6.2787281652487295</v>
      </c>
      <c r="F288" s="304">
        <f t="shared" ca="1" si="126"/>
        <v>6.3297386503280491</v>
      </c>
      <c r="G288" s="306">
        <f t="shared" ca="1" si="127"/>
        <v>15.363372534839218</v>
      </c>
      <c r="H288" s="307">
        <f t="shared" ca="1" si="128"/>
        <v>-68.629293493997125</v>
      </c>
      <c r="I288" s="304">
        <f t="shared" ca="1" si="129"/>
        <v>70.327897317703503</v>
      </c>
      <c r="J288" s="306">
        <f t="shared" ca="1" si="130"/>
        <v>526.07805502852671</v>
      </c>
      <c r="K288" s="307">
        <f t="shared" ca="1" si="131"/>
        <v>969.22243736683924</v>
      </c>
      <c r="L288" s="304">
        <f t="shared" ca="1" si="116"/>
        <v>1102.7920262125194</v>
      </c>
      <c r="M288" s="306">
        <f t="shared" ca="1" si="132"/>
        <v>-1.3505669552493107</v>
      </c>
      <c r="N288" s="304">
        <f t="shared" ca="1" si="133"/>
        <v>-77.381786485619429</v>
      </c>
      <c r="P288" s="310">
        <f t="shared" ca="1" si="134"/>
        <v>23</v>
      </c>
      <c r="Q288" s="304">
        <f t="shared" ca="1" si="135"/>
        <v>0</v>
      </c>
      <c r="R288" s="306">
        <f t="shared" ca="1" si="136"/>
        <v>0</v>
      </c>
      <c r="S288" s="307">
        <f t="shared" ca="1" si="137"/>
        <v>3.0549999999999997</v>
      </c>
      <c r="T288" s="304">
        <f t="shared" ca="1" si="117"/>
        <v>29.969549999999998</v>
      </c>
      <c r="U288" s="311">
        <f t="shared" ca="1" si="118"/>
        <v>0</v>
      </c>
      <c r="V288" s="306">
        <f t="shared" ca="1" si="119"/>
        <v>1.1117580818200841</v>
      </c>
      <c r="W288" s="304">
        <f t="shared" ca="1" si="120"/>
        <v>11.260001037427635</v>
      </c>
      <c r="Y288" s="314" t="str">
        <f t="shared" ca="1" si="138"/>
        <v/>
      </c>
      <c r="Z288" s="315" t="str">
        <f t="shared" ca="1" si="139"/>
        <v/>
      </c>
      <c r="AA288" s="316" t="str">
        <f t="shared" ca="1" si="140"/>
        <v/>
      </c>
      <c r="AC288" s="310" t="e">
        <f t="shared" ca="1" si="141"/>
        <v>#N/A</v>
      </c>
      <c r="AD288" s="323" t="e">
        <f t="shared" ca="1" si="142"/>
        <v>#N/A</v>
      </c>
      <c r="AE288" s="324" t="e">
        <f t="shared" ca="1" si="121"/>
        <v>#N/A</v>
      </c>
      <c r="AG288" s="306">
        <f t="shared" ca="1" si="143"/>
        <v>5.9452028557214653</v>
      </c>
      <c r="AH288" s="304">
        <f t="shared" ca="1" si="144"/>
        <v>-3.6211938334307221</v>
      </c>
    </row>
    <row r="289" spans="1:34" x14ac:dyDescent="0.2">
      <c r="A289" s="347">
        <f t="shared" ca="1" si="122"/>
        <v>0.1</v>
      </c>
      <c r="B289" s="304">
        <f t="shared" ca="1" si="123"/>
        <v>22.700000000000031</v>
      </c>
      <c r="D289" s="306">
        <f t="shared" ca="1" si="124"/>
        <v>-0.80516732937314373</v>
      </c>
      <c r="E289" s="307">
        <f t="shared" ca="1" si="125"/>
        <v>-6.2132594513984678</v>
      </c>
      <c r="F289" s="304">
        <f t="shared" ca="1" si="126"/>
        <v>6.2652124815270449</v>
      </c>
      <c r="G289" s="306">
        <f t="shared" ca="1" si="127"/>
        <v>15.282855801901905</v>
      </c>
      <c r="H289" s="307">
        <f t="shared" ca="1" si="128"/>
        <v>-69.250619439136969</v>
      </c>
      <c r="I289" s="304">
        <f t="shared" ca="1" si="129"/>
        <v>70.916951246975515</v>
      </c>
      <c r="J289" s="306">
        <f t="shared" ca="1" si="130"/>
        <v>527.61036644536375</v>
      </c>
      <c r="K289" s="307">
        <f t="shared" ca="1" si="131"/>
        <v>962.32844172018258</v>
      </c>
      <c r="L289" s="304">
        <f t="shared" ca="1" si="116"/>
        <v>1097.4737940033947</v>
      </c>
      <c r="M289" s="306">
        <f t="shared" ca="1" si="132"/>
        <v>-1.3535888444745312</v>
      </c>
      <c r="N289" s="304">
        <f t="shared" ca="1" si="133"/>
        <v>-77.554927984380626</v>
      </c>
      <c r="P289" s="310">
        <f t="shared" ca="1" si="134"/>
        <v>23</v>
      </c>
      <c r="Q289" s="304">
        <f t="shared" ca="1" si="135"/>
        <v>0</v>
      </c>
      <c r="R289" s="306">
        <f t="shared" ca="1" si="136"/>
        <v>0</v>
      </c>
      <c r="S289" s="307">
        <f t="shared" ca="1" si="137"/>
        <v>3.0549999999999997</v>
      </c>
      <c r="T289" s="304">
        <f t="shared" ca="1" si="117"/>
        <v>29.969549999999998</v>
      </c>
      <c r="U289" s="311">
        <f t="shared" ca="1" si="118"/>
        <v>0</v>
      </c>
      <c r="V289" s="306">
        <f t="shared" ca="1" si="119"/>
        <v>1.1125265842356502</v>
      </c>
      <c r="W289" s="304">
        <f t="shared" ca="1" si="120"/>
        <v>11.457328902324146</v>
      </c>
      <c r="Y289" s="314" t="str">
        <f t="shared" ca="1" si="138"/>
        <v/>
      </c>
      <c r="Z289" s="315" t="str">
        <f t="shared" ca="1" si="139"/>
        <v/>
      </c>
      <c r="AA289" s="316" t="str">
        <f t="shared" ca="1" si="140"/>
        <v/>
      </c>
      <c r="AC289" s="310" t="e">
        <f t="shared" ca="1" si="141"/>
        <v>#N/A</v>
      </c>
      <c r="AD289" s="323" t="e">
        <f t="shared" ca="1" si="142"/>
        <v>#N/A</v>
      </c>
      <c r="AE289" s="324" t="e">
        <f t="shared" ca="1" si="121"/>
        <v>#N/A</v>
      </c>
      <c r="AG289" s="306">
        <f t="shared" ca="1" si="143"/>
        <v>5.8873012929694095</v>
      </c>
      <c r="AH289" s="304">
        <f t="shared" ca="1" si="144"/>
        <v>-3.6857613870466892</v>
      </c>
    </row>
    <row r="290" spans="1:34" x14ac:dyDescent="0.2">
      <c r="A290" s="347">
        <f t="shared" ca="1" si="122"/>
        <v>0.1</v>
      </c>
      <c r="B290" s="304">
        <f t="shared" ca="1" si="123"/>
        <v>22.800000000000033</v>
      </c>
      <c r="D290" s="306">
        <f t="shared" ca="1" si="124"/>
        <v>-0.80821447531627388</v>
      </c>
      <c r="E290" s="307">
        <f t="shared" ca="1" si="125"/>
        <v>-6.1477686879461491</v>
      </c>
      <c r="F290" s="304">
        <f t="shared" ca="1" si="126"/>
        <v>6.2006669382092978</v>
      </c>
      <c r="G290" s="306">
        <f t="shared" ca="1" si="127"/>
        <v>15.202034354370277</v>
      </c>
      <c r="H290" s="307">
        <f t="shared" ca="1" si="128"/>
        <v>-69.86539630793159</v>
      </c>
      <c r="I290" s="304">
        <f t="shared" ca="1" si="129"/>
        <v>71.50017797023861</v>
      </c>
      <c r="J290" s="306">
        <f t="shared" ca="1" si="130"/>
        <v>529.13461095317734</v>
      </c>
      <c r="K290" s="307">
        <f t="shared" ca="1" si="131"/>
        <v>955.3726409328292</v>
      </c>
      <c r="L290" s="304">
        <f t="shared" ca="1" si="116"/>
        <v>1092.1173561259518</v>
      </c>
      <c r="M290" s="306">
        <f t="shared" ca="1" si="132"/>
        <v>-1.3565456106135456</v>
      </c>
      <c r="N290" s="304">
        <f t="shared" ca="1" si="133"/>
        <v>-77.72433820515333</v>
      </c>
      <c r="P290" s="310">
        <f t="shared" ca="1" si="134"/>
        <v>23</v>
      </c>
      <c r="Q290" s="304">
        <f t="shared" ca="1" si="135"/>
        <v>0</v>
      </c>
      <c r="R290" s="306">
        <f t="shared" ca="1" si="136"/>
        <v>0</v>
      </c>
      <c r="S290" s="307">
        <f t="shared" ca="1" si="137"/>
        <v>3.0549999999999997</v>
      </c>
      <c r="T290" s="304">
        <f t="shared" ca="1" si="117"/>
        <v>29.969549999999998</v>
      </c>
      <c r="U290" s="311">
        <f t="shared" ca="1" si="118"/>
        <v>0</v>
      </c>
      <c r="V290" s="306">
        <f t="shared" ca="1" si="119"/>
        <v>1.113302488798823</v>
      </c>
      <c r="W290" s="304">
        <f t="shared" ca="1" si="120"/>
        <v>11.65467842394318</v>
      </c>
      <c r="Y290" s="314" t="str">
        <f t="shared" ca="1" si="138"/>
        <v/>
      </c>
      <c r="Z290" s="315" t="str">
        <f t="shared" ca="1" si="139"/>
        <v/>
      </c>
      <c r="AA290" s="316" t="str">
        <f t="shared" ca="1" si="140"/>
        <v/>
      </c>
      <c r="AC290" s="310" t="e">
        <f t="shared" ca="1" si="141"/>
        <v>#N/A</v>
      </c>
      <c r="AD290" s="323" t="e">
        <f t="shared" ca="1" si="142"/>
        <v>#N/A</v>
      </c>
      <c r="AE290" s="324" t="e">
        <f t="shared" ca="1" si="121"/>
        <v>#N/A</v>
      </c>
      <c r="AG290" s="306">
        <f t="shared" ca="1" si="143"/>
        <v>5.8291417955331637</v>
      </c>
      <c r="AH290" s="304">
        <f t="shared" ca="1" si="144"/>
        <v>-3.750353159516906</v>
      </c>
    </row>
    <row r="291" spans="1:34" x14ac:dyDescent="0.2">
      <c r="A291" s="347">
        <f t="shared" ca="1" si="122"/>
        <v>0.1</v>
      </c>
      <c r="B291" s="304">
        <f t="shared" ca="1" si="123"/>
        <v>22.900000000000034</v>
      </c>
      <c r="D291" s="306">
        <f t="shared" ca="1" si="124"/>
        <v>-0.81111730528282389</v>
      </c>
      <c r="E291" s="307">
        <f t="shared" ca="1" si="125"/>
        <v>-6.0822731270821775</v>
      </c>
      <c r="F291" s="304">
        <f t="shared" ca="1" si="126"/>
        <v>6.1361191053755855</v>
      </c>
      <c r="G291" s="306">
        <f t="shared" ca="1" si="127"/>
        <v>15.120922623841993</v>
      </c>
      <c r="H291" s="307">
        <f t="shared" ca="1" si="128"/>
        <v>-70.473623620639813</v>
      </c>
      <c r="I291" s="304">
        <f t="shared" ca="1" si="129"/>
        <v>72.077554947568927</v>
      </c>
      <c r="J291" s="306">
        <f t="shared" ca="1" si="130"/>
        <v>530.65075880208792</v>
      </c>
      <c r="K291" s="307">
        <f t="shared" ca="1" si="131"/>
        <v>948.35568993640061</v>
      </c>
      <c r="L291" s="304">
        <f t="shared" ca="1" si="116"/>
        <v>1086.723857496456</v>
      </c>
      <c r="M291" s="306">
        <f t="shared" ca="1" si="132"/>
        <v>-1.3594393815765839</v>
      </c>
      <c r="N291" s="304">
        <f t="shared" ca="1" si="133"/>
        <v>-77.890139068212946</v>
      </c>
      <c r="P291" s="310">
        <f t="shared" ca="1" si="134"/>
        <v>23</v>
      </c>
      <c r="Q291" s="304">
        <f t="shared" ca="1" si="135"/>
        <v>0</v>
      </c>
      <c r="R291" s="306">
        <f t="shared" ca="1" si="136"/>
        <v>0</v>
      </c>
      <c r="S291" s="307">
        <f t="shared" ca="1" si="137"/>
        <v>3.0549999999999997</v>
      </c>
      <c r="T291" s="304">
        <f t="shared" ca="1" si="117"/>
        <v>29.969549999999998</v>
      </c>
      <c r="U291" s="311">
        <f t="shared" ca="1" si="118"/>
        <v>0</v>
      </c>
      <c r="V291" s="306">
        <f t="shared" ca="1" si="119"/>
        <v>1.1140857366213053</v>
      </c>
      <c r="W291" s="304">
        <f t="shared" ca="1" si="120"/>
        <v>11.851998155850737</v>
      </c>
      <c r="Y291" s="314" t="str">
        <f t="shared" ca="1" si="138"/>
        <v/>
      </c>
      <c r="Z291" s="315" t="str">
        <f t="shared" ca="1" si="139"/>
        <v/>
      </c>
      <c r="AA291" s="316" t="str">
        <f t="shared" ca="1" si="140"/>
        <v/>
      </c>
      <c r="AC291" s="310" t="e">
        <f t="shared" ca="1" si="141"/>
        <v>#N/A</v>
      </c>
      <c r="AD291" s="323" t="e">
        <f t="shared" ca="1" si="142"/>
        <v>#N/A</v>
      </c>
      <c r="AE291" s="324" t="e">
        <f t="shared" ca="1" si="121"/>
        <v>#N/A</v>
      </c>
      <c r="AG291" s="306">
        <f t="shared" ca="1" si="143"/>
        <v>5.7707519204790021</v>
      </c>
      <c r="AH291" s="304">
        <f t="shared" ca="1" si="144"/>
        <v>-3.8149520209306647</v>
      </c>
    </row>
    <row r="292" spans="1:34" x14ac:dyDescent="0.2">
      <c r="A292" s="347">
        <f t="shared" ca="1" si="122"/>
        <v>0.1</v>
      </c>
      <c r="B292" s="304">
        <f t="shared" ca="1" si="123"/>
        <v>23.000000000000036</v>
      </c>
      <c r="D292" s="306">
        <f t="shared" ca="1" si="124"/>
        <v>-0.81387668191203189</v>
      </c>
      <c r="E292" s="307">
        <f t="shared" ca="1" si="125"/>
        <v>-6.0167897322451713</v>
      </c>
      <c r="F292" s="304">
        <f t="shared" ca="1" si="126"/>
        <v>6.0715857842421252</v>
      </c>
      <c r="G292" s="306">
        <f t="shared" ca="1" si="127"/>
        <v>15.03953495565079</v>
      </c>
      <c r="H292" s="307">
        <f t="shared" ca="1" si="128"/>
        <v>-71.075302593864336</v>
      </c>
      <c r="I292" s="304">
        <f t="shared" ca="1" si="129"/>
        <v>72.649062282259507</v>
      </c>
      <c r="J292" s="306">
        <f t="shared" ca="1" si="130"/>
        <v>532.15878168106258</v>
      </c>
      <c r="K292" s="307">
        <f t="shared" ca="1" si="131"/>
        <v>941.27824362567537</v>
      </c>
      <c r="L292" s="304">
        <f t="shared" ca="1" si="116"/>
        <v>1081.2944561234508</v>
      </c>
      <c r="M292" s="306">
        <f t="shared" ca="1" si="132"/>
        <v>-1.3622721940133191</v>
      </c>
      <c r="N292" s="304">
        <f t="shared" ca="1" si="133"/>
        <v>-78.052447264990036</v>
      </c>
      <c r="P292" s="310">
        <f t="shared" ca="1" si="134"/>
        <v>23</v>
      </c>
      <c r="Q292" s="304">
        <f t="shared" ca="1" si="135"/>
        <v>0</v>
      </c>
      <c r="R292" s="306">
        <f t="shared" ca="1" si="136"/>
        <v>0</v>
      </c>
      <c r="S292" s="307">
        <f t="shared" ca="1" si="137"/>
        <v>3.0549999999999997</v>
      </c>
      <c r="T292" s="304">
        <f t="shared" ca="1" si="117"/>
        <v>29.969549999999998</v>
      </c>
      <c r="U292" s="311">
        <f t="shared" ca="1" si="118"/>
        <v>0</v>
      </c>
      <c r="V292" s="306">
        <f t="shared" ca="1" si="119"/>
        <v>1.1148762687714697</v>
      </c>
      <c r="W292" s="304">
        <f t="shared" ca="1" si="120"/>
        <v>12.049237552091219</v>
      </c>
      <c r="Y292" s="314" t="str">
        <f t="shared" ca="1" si="138"/>
        <v/>
      </c>
      <c r="Z292" s="315" t="str">
        <f t="shared" ca="1" si="139"/>
        <v/>
      </c>
      <c r="AA292" s="316" t="str">
        <f t="shared" ca="1" si="140"/>
        <v/>
      </c>
      <c r="AC292" s="310">
        <f t="shared" ca="1" si="141"/>
        <v>23.000000000000036</v>
      </c>
      <c r="AD292" s="323">
        <f t="shared" ca="1" si="142"/>
        <v>532.15878168106258</v>
      </c>
      <c r="AE292" s="324" t="e">
        <f t="shared" ca="1" si="121"/>
        <v>#N/A</v>
      </c>
      <c r="AG292" s="306">
        <f t="shared" ca="1" si="143"/>
        <v>5.7121583683260333</v>
      </c>
      <c r="AH292" s="304">
        <f t="shared" ca="1" si="144"/>
        <v>-3.8795411312113708</v>
      </c>
    </row>
    <row r="293" spans="1:34" x14ac:dyDescent="0.2">
      <c r="A293" s="347">
        <f t="shared" ca="1" si="122"/>
        <v>0.1</v>
      </c>
      <c r="B293" s="304">
        <f t="shared" ca="1" si="123"/>
        <v>23.100000000000037</v>
      </c>
      <c r="D293" s="306">
        <f t="shared" ca="1" si="124"/>
        <v>-0.81649352774378214</v>
      </c>
      <c r="E293" s="307">
        <f t="shared" ca="1" si="125"/>
        <v>-5.951335172832815</v>
      </c>
      <c r="F293" s="304">
        <f t="shared" ca="1" si="126"/>
        <v>6.0070834870379883</v>
      </c>
      <c r="G293" s="306">
        <f t="shared" ca="1" si="127"/>
        <v>14.957885602876413</v>
      </c>
      <c r="H293" s="307">
        <f t="shared" ca="1" si="128"/>
        <v>-71.670436111147623</v>
      </c>
      <c r="I293" s="304">
        <f t="shared" ca="1" si="129"/>
        <v>73.214682639965261</v>
      </c>
      <c r="J293" s="306">
        <f t="shared" ca="1" si="130"/>
        <v>533.65865270898894</v>
      </c>
      <c r="K293" s="307">
        <f t="shared" ca="1" si="131"/>
        <v>934.14095669042479</v>
      </c>
      <c r="L293" s="304">
        <f t="shared" ca="1" si="116"/>
        <v>1075.8303233213289</v>
      </c>
      <c r="M293" s="306">
        <f t="shared" ca="1" si="132"/>
        <v>-1.3650459980415239</v>
      </c>
      <c r="N293" s="304">
        <f t="shared" ca="1" si="133"/>
        <v>-78.211374529002555</v>
      </c>
      <c r="P293" s="310">
        <f t="shared" ca="1" si="134"/>
        <v>23</v>
      </c>
      <c r="Q293" s="304">
        <f t="shared" ca="1" si="135"/>
        <v>0</v>
      </c>
      <c r="R293" s="306">
        <f t="shared" ca="1" si="136"/>
        <v>0</v>
      </c>
      <c r="S293" s="307">
        <f t="shared" ca="1" si="137"/>
        <v>3.0549999999999997</v>
      </c>
      <c r="T293" s="304">
        <f t="shared" ca="1" si="117"/>
        <v>29.969549999999998</v>
      </c>
      <c r="U293" s="311">
        <f t="shared" ca="1" si="118"/>
        <v>0</v>
      </c>
      <c r="V293" s="306">
        <f t="shared" ca="1" si="119"/>
        <v>1.1156740262890938</v>
      </c>
      <c r="W293" s="304">
        <f t="shared" ca="1" si="120"/>
        <v>12.246346981085383</v>
      </c>
      <c r="Y293" s="314" t="str">
        <f t="shared" ca="1" si="138"/>
        <v/>
      </c>
      <c r="Z293" s="315" t="str">
        <f t="shared" ca="1" si="139"/>
        <v/>
      </c>
      <c r="AA293" s="316" t="str">
        <f t="shared" ca="1" si="140"/>
        <v/>
      </c>
      <c r="AC293" s="310" t="e">
        <f t="shared" ca="1" si="141"/>
        <v>#N/A</v>
      </c>
      <c r="AD293" s="323" t="e">
        <f t="shared" ca="1" si="142"/>
        <v>#N/A</v>
      </c>
      <c r="AE293" s="324" t="e">
        <f t="shared" ca="1" si="121"/>
        <v>#N/A</v>
      </c>
      <c r="AG293" s="306">
        <f t="shared" ca="1" si="143"/>
        <v>5.653387014127075</v>
      </c>
      <c r="AH293" s="304">
        <f t="shared" ca="1" si="144"/>
        <v>-3.9441039450380426</v>
      </c>
    </row>
    <row r="294" spans="1:34" x14ac:dyDescent="0.2">
      <c r="A294" s="347">
        <f t="shared" ca="1" si="122"/>
        <v>0.1</v>
      </c>
      <c r="B294" s="304">
        <f t="shared" ca="1" si="123"/>
        <v>23.200000000000038</v>
      </c>
      <c r="D294" s="306">
        <f t="shared" ca="1" si="124"/>
        <v>-0.81896882280576344</v>
      </c>
      <c r="E294" s="307">
        <f t="shared" ca="1" si="125"/>
        <v>-5.8859258193126571</v>
      </c>
      <c r="F294" s="304">
        <f t="shared" ca="1" si="126"/>
        <v>5.9426284321989398</v>
      </c>
      <c r="G294" s="306">
        <f t="shared" ca="1" si="127"/>
        <v>14.875988720595837</v>
      </c>
      <c r="H294" s="307">
        <f t="shared" ca="1" si="128"/>
        <v>-72.259028693078889</v>
      </c>
      <c r="I294" s="304">
        <f t="shared" ca="1" si="129"/>
        <v>73.774401170612649</v>
      </c>
      <c r="J294" s="306">
        <f t="shared" ca="1" si="130"/>
        <v>535.15034642516252</v>
      </c>
      <c r="K294" s="307">
        <f t="shared" ca="1" si="131"/>
        <v>926.94448345021351</v>
      </c>
      <c r="L294" s="304">
        <f t="shared" ca="1" si="116"/>
        <v>1070.3326439372738</v>
      </c>
      <c r="M294" s="306">
        <f t="shared" ca="1" si="132"/>
        <v>-1.367762661691829</v>
      </c>
      <c r="N294" s="304">
        <f t="shared" ca="1" si="133"/>
        <v>-78.367027890521641</v>
      </c>
      <c r="P294" s="310">
        <f t="shared" ca="1" si="134"/>
        <v>23</v>
      </c>
      <c r="Q294" s="304">
        <f t="shared" ca="1" si="135"/>
        <v>0</v>
      </c>
      <c r="R294" s="306">
        <f t="shared" ca="1" si="136"/>
        <v>0</v>
      </c>
      <c r="S294" s="307">
        <f t="shared" ca="1" si="137"/>
        <v>3.0549999999999997</v>
      </c>
      <c r="T294" s="304">
        <f t="shared" ca="1" si="117"/>
        <v>29.969549999999998</v>
      </c>
      <c r="U294" s="311">
        <f t="shared" ca="1" si="118"/>
        <v>0</v>
      </c>
      <c r="V294" s="306">
        <f t="shared" ca="1" si="119"/>
        <v>1.1164789501998715</v>
      </c>
      <c r="W294" s="304">
        <f t="shared" ca="1" si="120"/>
        <v>12.443277738404573</v>
      </c>
      <c r="Y294" s="314" t="str">
        <f t="shared" ca="1" si="138"/>
        <v/>
      </c>
      <c r="Z294" s="315" t="str">
        <f t="shared" ca="1" si="139"/>
        <v/>
      </c>
      <c r="AA294" s="316" t="str">
        <f t="shared" ca="1" si="140"/>
        <v/>
      </c>
      <c r="AC294" s="310" t="e">
        <f t="shared" ca="1" si="141"/>
        <v>#N/A</v>
      </c>
      <c r="AD294" s="323" t="e">
        <f t="shared" ca="1" si="142"/>
        <v>#N/A</v>
      </c>
      <c r="AE294" s="324" t="e">
        <f t="shared" ca="1" si="121"/>
        <v>#N/A</v>
      </c>
      <c r="AG294" s="306">
        <f t="shared" ca="1" si="143"/>
        <v>5.5944629363259279</v>
      </c>
      <c r="AH294" s="304">
        <f t="shared" ca="1" si="144"/>
        <v>-4.0086242163945611</v>
      </c>
    </row>
    <row r="295" spans="1:34" x14ac:dyDescent="0.2">
      <c r="A295" s="347">
        <f t="shared" ca="1" si="122"/>
        <v>0.1</v>
      </c>
      <c r="B295" s="304">
        <f t="shared" ca="1" si="123"/>
        <v>23.30000000000004</v>
      </c>
      <c r="D295" s="306">
        <f t="shared" ca="1" si="124"/>
        <v>-0.82130360224567844</v>
      </c>
      <c r="E295" s="307">
        <f t="shared" ca="1" si="125"/>
        <v>-5.8205777387264321</v>
      </c>
      <c r="F295" s="304">
        <f t="shared" ca="1" si="126"/>
        <v>5.8782365399513674</v>
      </c>
      <c r="G295" s="306">
        <f t="shared" ca="1" si="127"/>
        <v>14.793858360371269</v>
      </c>
      <c r="H295" s="307">
        <f t="shared" ca="1" si="128"/>
        <v>-72.841086466951538</v>
      </c>
      <c r="I295" s="304">
        <f t="shared" ca="1" si="129"/>
        <v>74.328205432881518</v>
      </c>
      <c r="J295" s="306">
        <f t="shared" ca="1" si="130"/>
        <v>536.63383877921092</v>
      </c>
      <c r="K295" s="307">
        <f t="shared" ca="1" si="131"/>
        <v>919.68947769221199</v>
      </c>
      <c r="L295" s="304">
        <f t="shared" ca="1" si="116"/>
        <v>1064.8026165917727</v>
      </c>
      <c r="M295" s="306">
        <f t="shared" ca="1" si="132"/>
        <v>-1.3704239750877485</v>
      </c>
      <c r="N295" s="304">
        <f t="shared" ca="1" si="133"/>
        <v>-78.519509916069467</v>
      </c>
      <c r="P295" s="310">
        <f t="shared" ca="1" si="134"/>
        <v>23</v>
      </c>
      <c r="Q295" s="304">
        <f t="shared" ca="1" si="135"/>
        <v>0</v>
      </c>
      <c r="R295" s="306">
        <f t="shared" ca="1" si="136"/>
        <v>0</v>
      </c>
      <c r="S295" s="307">
        <f t="shared" ca="1" si="137"/>
        <v>3.0549999999999997</v>
      </c>
      <c r="T295" s="304">
        <f t="shared" ca="1" si="117"/>
        <v>29.969549999999998</v>
      </c>
      <c r="U295" s="311">
        <f t="shared" ca="1" si="118"/>
        <v>0</v>
      </c>
      <c r="V295" s="306">
        <f t="shared" ca="1" si="119"/>
        <v>1.1172909815296892</v>
      </c>
      <c r="W295" s="304">
        <f t="shared" ca="1" si="120"/>
        <v>12.63998205843572</v>
      </c>
      <c r="Y295" s="314" t="str">
        <f t="shared" ca="1" si="138"/>
        <v/>
      </c>
      <c r="Z295" s="315" t="str">
        <f t="shared" ca="1" si="139"/>
        <v/>
      </c>
      <c r="AA295" s="316" t="str">
        <f t="shared" ca="1" si="140"/>
        <v/>
      </c>
      <c r="AC295" s="310" t="e">
        <f t="shared" ca="1" si="141"/>
        <v>#N/A</v>
      </c>
      <c r="AD295" s="323" t="e">
        <f t="shared" ca="1" si="142"/>
        <v>#N/A</v>
      </c>
      <c r="AE295" s="324" t="e">
        <f t="shared" ca="1" si="121"/>
        <v>#N/A</v>
      </c>
      <c r="AG295" s="306">
        <f t="shared" ca="1" si="143"/>
        <v>5.5354104435944791</v>
      </c>
      <c r="AH295" s="304">
        <f t="shared" ca="1" si="144"/>
        <v>-4.0730860027510882</v>
      </c>
    </row>
    <row r="296" spans="1:34" x14ac:dyDescent="0.2">
      <c r="A296" s="347">
        <f t="shared" ca="1" si="122"/>
        <v>0.1</v>
      </c>
      <c r="B296" s="304">
        <f t="shared" ca="1" si="123"/>
        <v>23.400000000000041</v>
      </c>
      <c r="D296" s="306">
        <f t="shared" ca="1" si="124"/>
        <v>-0.82349895400722173</v>
      </c>
      <c r="E296" s="307">
        <f t="shared" ca="1" si="125"/>
        <v>-5.7553066905813743</v>
      </c>
      <c r="F296" s="304">
        <f t="shared" ca="1" si="126"/>
        <v>5.8139234282798835</v>
      </c>
      <c r="G296" s="306">
        <f t="shared" ca="1" si="127"/>
        <v>14.711508464970548</v>
      </c>
      <c r="H296" s="307">
        <f t="shared" ca="1" si="128"/>
        <v>-73.416617136009677</v>
      </c>
      <c r="I296" s="304">
        <f t="shared" ca="1" si="129"/>
        <v>74.876085321084531</v>
      </c>
      <c r="J296" s="306">
        <f t="shared" ca="1" si="130"/>
        <v>538.10910712047803</v>
      </c>
      <c r="K296" s="307">
        <f t="shared" ca="1" si="131"/>
        <v>912.37659251206389</v>
      </c>
      <c r="L296" s="304">
        <f t="shared" ca="1" si="116"/>
        <v>1059.2414539329184</v>
      </c>
      <c r="M296" s="306">
        <f t="shared" ca="1" si="132"/>
        <v>-1.3730316543787193</v>
      </c>
      <c r="N296" s="304">
        <f t="shared" ca="1" si="133"/>
        <v>-78.668918933765752</v>
      </c>
      <c r="P296" s="310">
        <f t="shared" ca="1" si="134"/>
        <v>23</v>
      </c>
      <c r="Q296" s="304">
        <f t="shared" ca="1" si="135"/>
        <v>0</v>
      </c>
      <c r="R296" s="306">
        <f t="shared" ca="1" si="136"/>
        <v>0</v>
      </c>
      <c r="S296" s="307">
        <f t="shared" ca="1" si="137"/>
        <v>3.0549999999999997</v>
      </c>
      <c r="T296" s="304">
        <f t="shared" ca="1" si="117"/>
        <v>29.969549999999998</v>
      </c>
      <c r="U296" s="311">
        <f t="shared" ca="1" si="118"/>
        <v>0</v>
      </c>
      <c r="V296" s="306">
        <f t="shared" ca="1" si="119"/>
        <v>1.1181100613186672</v>
      </c>
      <c r="W296" s="304">
        <f t="shared" ca="1" si="120"/>
        <v>12.836413124953078</v>
      </c>
      <c r="Y296" s="314" t="str">
        <f t="shared" ca="1" si="138"/>
        <v/>
      </c>
      <c r="Z296" s="315" t="str">
        <f t="shared" ca="1" si="139"/>
        <v/>
      </c>
      <c r="AA296" s="316" t="str">
        <f t="shared" ca="1" si="140"/>
        <v/>
      </c>
      <c r="AC296" s="310" t="e">
        <f t="shared" ca="1" si="141"/>
        <v>#N/A</v>
      </c>
      <c r="AD296" s="323" t="e">
        <f t="shared" ca="1" si="142"/>
        <v>#N/A</v>
      </c>
      <c r="AE296" s="324" t="e">
        <f t="shared" ca="1" si="121"/>
        <v>#N/A</v>
      </c>
      <c r="AG296" s="306">
        <f t="shared" ca="1" si="143"/>
        <v>5.4762530998346737</v>
      </c>
      <c r="AH296" s="304">
        <f t="shared" ca="1" si="144"/>
        <v>-4.1374736688823965</v>
      </c>
    </row>
    <row r="297" spans="1:34" x14ac:dyDescent="0.2">
      <c r="A297" s="347">
        <f t="shared" ca="1" si="122"/>
        <v>0.1</v>
      </c>
      <c r="B297" s="304">
        <f t="shared" ca="1" si="123"/>
        <v>23.500000000000043</v>
      </c>
      <c r="D297" s="306">
        <f t="shared" ca="1" si="124"/>
        <v>-0.8255560165487742</v>
      </c>
      <c r="E297" s="307">
        <f t="shared" ca="1" si="125"/>
        <v>-5.6901281231216059</v>
      </c>
      <c r="F297" s="304">
        <f t="shared" ca="1" si="126"/>
        <v>5.7497044092717751</v>
      </c>
      <c r="G297" s="306">
        <f t="shared" ca="1" si="127"/>
        <v>14.62895286331567</v>
      </c>
      <c r="H297" s="307">
        <f t="shared" ca="1" si="128"/>
        <v>-73.985629948321844</v>
      </c>
      <c r="I297" s="304">
        <f t="shared" ca="1" si="129"/>
        <v>75.418032994285454</v>
      </c>
      <c r="J297" s="306">
        <f t="shared" ca="1" si="130"/>
        <v>539.57613018689233</v>
      </c>
      <c r="K297" s="307">
        <f t="shared" ca="1" si="131"/>
        <v>905.00648015784736</v>
      </c>
      <c r="L297" s="304">
        <f t="shared" ca="1" si="116"/>
        <v>1053.6503829046703</v>
      </c>
      <c r="M297" s="306">
        <f t="shared" ca="1" si="132"/>
        <v>-1.3755873454425978</v>
      </c>
      <c r="N297" s="304">
        <f t="shared" ca="1" si="133"/>
        <v>-78.815349245465285</v>
      </c>
      <c r="P297" s="310">
        <f t="shared" ca="1" si="134"/>
        <v>23</v>
      </c>
      <c r="Q297" s="304">
        <f t="shared" ca="1" si="135"/>
        <v>0</v>
      </c>
      <c r="R297" s="306">
        <f t="shared" ca="1" si="136"/>
        <v>0</v>
      </c>
      <c r="S297" s="307">
        <f t="shared" ca="1" si="137"/>
        <v>3.0549999999999997</v>
      </c>
      <c r="T297" s="304">
        <f t="shared" ca="1" si="117"/>
        <v>29.969549999999998</v>
      </c>
      <c r="U297" s="311">
        <f t="shared" ca="1" si="118"/>
        <v>0</v>
      </c>
      <c r="V297" s="306">
        <f t="shared" ca="1" si="119"/>
        <v>1.1189361306349626</v>
      </c>
      <c r="W297" s="304">
        <f t="shared" ca="1" si="120"/>
        <v>13.032525080613715</v>
      </c>
      <c r="Y297" s="314" t="str">
        <f t="shared" ca="1" si="138"/>
        <v/>
      </c>
      <c r="Z297" s="315" t="str">
        <f t="shared" ca="1" si="139"/>
        <v/>
      </c>
      <c r="AA297" s="316" t="str">
        <f t="shared" ca="1" si="140"/>
        <v/>
      </c>
      <c r="AC297" s="310" t="e">
        <f t="shared" ca="1" si="141"/>
        <v>#N/A</v>
      </c>
      <c r="AD297" s="323" t="e">
        <f t="shared" ca="1" si="142"/>
        <v>#N/A</v>
      </c>
      <c r="AE297" s="324" t="e">
        <f t="shared" ca="1" si="121"/>
        <v>#N/A</v>
      </c>
      <c r="AG297" s="306">
        <f t="shared" ca="1" si="143"/>
        <v>5.4170137475133249</v>
      </c>
      <c r="AH297" s="304">
        <f t="shared" ca="1" si="144"/>
        <v>-4.2017718903283399</v>
      </c>
    </row>
    <row r="298" spans="1:34" x14ac:dyDescent="0.2">
      <c r="A298" s="347">
        <f t="shared" ca="1" si="122"/>
        <v>0.1</v>
      </c>
      <c r="B298" s="304">
        <f t="shared" ca="1" si="123"/>
        <v>23.600000000000044</v>
      </c>
      <c r="D298" s="306">
        <f t="shared" ca="1" si="124"/>
        <v>-0.82747597660390348</v>
      </c>
      <c r="E298" s="307">
        <f t="shared" ca="1" si="125"/>
        <v>-5.62505716997254</v>
      </c>
      <c r="F298" s="304">
        <f t="shared" ca="1" si="126"/>
        <v>5.6855944858313681</v>
      </c>
      <c r="G298" s="306">
        <f t="shared" ca="1" si="127"/>
        <v>14.54620526565528</v>
      </c>
      <c r="H298" s="307">
        <f t="shared" ca="1" si="128"/>
        <v>-74.548135665319094</v>
      </c>
      <c r="I298" s="304">
        <f t="shared" ca="1" si="129"/>
        <v>75.954042807512209</v>
      </c>
      <c r="J298" s="306">
        <f t="shared" ca="1" si="130"/>
        <v>541.0348880933409</v>
      </c>
      <c r="K298" s="307">
        <f t="shared" ca="1" si="131"/>
        <v>897.57979187716535</v>
      </c>
      <c r="L298" s="304">
        <f t="shared" ca="1" si="116"/>
        <v>1048.0306450292517</v>
      </c>
      <c r="M298" s="306">
        <f t="shared" ca="1" si="132"/>
        <v>-1.3780926273728478</v>
      </c>
      <c r="N298" s="304">
        <f t="shared" ca="1" si="133"/>
        <v>-78.958891326558998</v>
      </c>
      <c r="P298" s="310">
        <f t="shared" ca="1" si="134"/>
        <v>23</v>
      </c>
      <c r="Q298" s="304">
        <f t="shared" ca="1" si="135"/>
        <v>0</v>
      </c>
      <c r="R298" s="306">
        <f t="shared" ca="1" si="136"/>
        <v>0</v>
      </c>
      <c r="S298" s="307">
        <f t="shared" ca="1" si="137"/>
        <v>3.0549999999999997</v>
      </c>
      <c r="T298" s="304">
        <f t="shared" ca="1" si="117"/>
        <v>29.969549999999998</v>
      </c>
      <c r="U298" s="311">
        <f t="shared" ca="1" si="118"/>
        <v>0</v>
      </c>
      <c r="V298" s="306">
        <f t="shared" ca="1" si="119"/>
        <v>1.1197691305883266</v>
      </c>
      <c r="W298" s="304">
        <f t="shared" ca="1" si="120"/>
        <v>13.228273035394858</v>
      </c>
      <c r="Y298" s="314" t="str">
        <f t="shared" ca="1" si="138"/>
        <v/>
      </c>
      <c r="Z298" s="315" t="str">
        <f t="shared" ca="1" si="139"/>
        <v/>
      </c>
      <c r="AA298" s="316" t="str">
        <f t="shared" ca="1" si="140"/>
        <v/>
      </c>
      <c r="AC298" s="310" t="e">
        <f t="shared" ca="1" si="141"/>
        <v>#N/A</v>
      </c>
      <c r="AD298" s="323" t="e">
        <f t="shared" ca="1" si="142"/>
        <v>#N/A</v>
      </c>
      <c r="AE298" s="324" t="e">
        <f t="shared" ca="1" si="121"/>
        <v>#N/A</v>
      </c>
      <c r="AG298" s="306">
        <f t="shared" ca="1" si="143"/>
        <v>5.3577145294825588</v>
      </c>
      <c r="AH298" s="304">
        <f t="shared" ca="1" si="144"/>
        <v>-4.2659656565020345</v>
      </c>
    </row>
    <row r="299" spans="1:34" x14ac:dyDescent="0.2">
      <c r="A299" s="347">
        <f t="shared" ca="1" si="122"/>
        <v>0.1</v>
      </c>
      <c r="B299" s="304">
        <f t="shared" ca="1" si="123"/>
        <v>23.700000000000045</v>
      </c>
      <c r="D299" s="306">
        <f t="shared" ca="1" si="124"/>
        <v>-0.82926006698293275</v>
      </c>
      <c r="E299" s="307">
        <f t="shared" ca="1" si="125"/>
        <v>-5.5601086471509777</v>
      </c>
      <c r="F299" s="304">
        <f t="shared" ca="1" si="126"/>
        <v>5.6216083487571078</v>
      </c>
      <c r="G299" s="306">
        <f t="shared" ca="1" si="127"/>
        <v>14.463279258956986</v>
      </c>
      <c r="H299" s="307">
        <f t="shared" ca="1" si="128"/>
        <v>-75.104146530034186</v>
      </c>
      <c r="I299" s="304">
        <f t="shared" ca="1" si="129"/>
        <v>76.484111244933885</v>
      </c>
      <c r="J299" s="306">
        <f t="shared" ca="1" si="130"/>
        <v>542.48536231957155</v>
      </c>
      <c r="K299" s="307">
        <f t="shared" ca="1" si="131"/>
        <v>890.09717776739774</v>
      </c>
      <c r="L299" s="304">
        <f t="shared" ca="1" si="116"/>
        <v>1042.3834967038204</v>
      </c>
      <c r="M299" s="306">
        <f t="shared" ca="1" si="132"/>
        <v>-1.3805490157645528</v>
      </c>
      <c r="N299" s="304">
        <f t="shared" ca="1" si="133"/>
        <v>-79.099632014248627</v>
      </c>
      <c r="P299" s="310">
        <f t="shared" ca="1" si="134"/>
        <v>23</v>
      </c>
      <c r="Q299" s="304">
        <f t="shared" ca="1" si="135"/>
        <v>0</v>
      </c>
      <c r="R299" s="306">
        <f t="shared" ca="1" si="136"/>
        <v>0</v>
      </c>
      <c r="S299" s="307">
        <f t="shared" ca="1" si="137"/>
        <v>3.0549999999999997</v>
      </c>
      <c r="T299" s="304">
        <f t="shared" ca="1" si="117"/>
        <v>29.969549999999998</v>
      </c>
      <c r="U299" s="311">
        <f t="shared" ca="1" si="118"/>
        <v>0</v>
      </c>
      <c r="V299" s="306">
        <f t="shared" ca="1" si="119"/>
        <v>1.1206090023434161</v>
      </c>
      <c r="W299" s="304">
        <f t="shared" ca="1" si="120"/>
        <v>13.42361307399222</v>
      </c>
      <c r="Y299" s="314" t="str">
        <f t="shared" ca="1" si="138"/>
        <v/>
      </c>
      <c r="Z299" s="315" t="str">
        <f t="shared" ca="1" si="139"/>
        <v/>
      </c>
      <c r="AA299" s="316" t="str">
        <f t="shared" ca="1" si="140"/>
        <v/>
      </c>
      <c r="AC299" s="310" t="e">
        <f t="shared" ca="1" si="141"/>
        <v>#N/A</v>
      </c>
      <c r="AD299" s="323" t="e">
        <f t="shared" ca="1" si="142"/>
        <v>#N/A</v>
      </c>
      <c r="AE299" s="324" t="e">
        <f t="shared" ca="1" si="121"/>
        <v>#N/A</v>
      </c>
      <c r="AG299" s="306">
        <f t="shared" ca="1" si="143"/>
        <v>5.2983769094247286</v>
      </c>
      <c r="AH299" s="304">
        <f t="shared" ca="1" si="144"/>
        <v>-4.3300402734516723</v>
      </c>
    </row>
    <row r="300" spans="1:34" x14ac:dyDescent="0.2">
      <c r="A300" s="347">
        <f t="shared" ca="1" si="122"/>
        <v>0.1</v>
      </c>
      <c r="B300" s="304">
        <f t="shared" ca="1" si="123"/>
        <v>23.800000000000047</v>
      </c>
      <c r="D300" s="306">
        <f t="shared" ca="1" si="124"/>
        <v>-0.83090956441495922</v>
      </c>
      <c r="E300" s="307">
        <f t="shared" ca="1" si="125"/>
        <v>-5.4952970504333418</v>
      </c>
      <c r="F300" s="304">
        <f t="shared" ca="1" si="126"/>
        <v>5.5577603741739026</v>
      </c>
      <c r="G300" s="306">
        <f t="shared" ca="1" si="127"/>
        <v>14.38018830251549</v>
      </c>
      <c r="H300" s="307">
        <f t="shared" ca="1" si="128"/>
        <v>-75.653676235077526</v>
      </c>
      <c r="I300" s="304">
        <f t="shared" ca="1" si="129"/>
        <v>77.008236854882853</v>
      </c>
      <c r="J300" s="306">
        <f t="shared" ca="1" si="130"/>
        <v>543.92753569764523</v>
      </c>
      <c r="K300" s="307">
        <f t="shared" ca="1" si="131"/>
        <v>882.55928662914221</v>
      </c>
      <c r="L300" s="304">
        <f t="shared" ca="1" si="116"/>
        <v>1036.7102095115363</v>
      </c>
      <c r="M300" s="306">
        <f t="shared" ca="1" si="132"/>
        <v>-1.3829579658123596</v>
      </c>
      <c r="N300" s="304">
        <f t="shared" ca="1" si="133"/>
        <v>-79.237654685045797</v>
      </c>
      <c r="P300" s="310">
        <f t="shared" ca="1" si="134"/>
        <v>23</v>
      </c>
      <c r="Q300" s="304">
        <f t="shared" ca="1" si="135"/>
        <v>0</v>
      </c>
      <c r="R300" s="306">
        <f t="shared" ca="1" si="136"/>
        <v>0</v>
      </c>
      <c r="S300" s="307">
        <f t="shared" ca="1" si="137"/>
        <v>3.0549999999999997</v>
      </c>
      <c r="T300" s="304">
        <f t="shared" ca="1" si="117"/>
        <v>29.969549999999998</v>
      </c>
      <c r="U300" s="311">
        <f t="shared" ca="1" si="118"/>
        <v>0</v>
      </c>
      <c r="V300" s="306">
        <f t="shared" ca="1" si="119"/>
        <v>1.1214556871328569</v>
      </c>
      <c r="W300" s="304">
        <f t="shared" ca="1" si="120"/>
        <v>13.618502262199396</v>
      </c>
      <c r="Y300" s="314" t="str">
        <f t="shared" ca="1" si="138"/>
        <v/>
      </c>
      <c r="Z300" s="315" t="str">
        <f t="shared" ca="1" si="139"/>
        <v/>
      </c>
      <c r="AA300" s="316" t="str">
        <f t="shared" ca="1" si="140"/>
        <v/>
      </c>
      <c r="AC300" s="310" t="e">
        <f t="shared" ca="1" si="141"/>
        <v>#N/A</v>
      </c>
      <c r="AD300" s="323" t="e">
        <f t="shared" ca="1" si="142"/>
        <v>#N/A</v>
      </c>
      <c r="AE300" s="324" t="e">
        <f t="shared" ca="1" si="121"/>
        <v>#N/A</v>
      </c>
      <c r="AG300" s="306">
        <f t="shared" ca="1" si="143"/>
        <v>5.2390216910480216</v>
      </c>
      <c r="AH300" s="304">
        <f t="shared" ca="1" si="144"/>
        <v>-4.3939813662822331</v>
      </c>
    </row>
    <row r="301" spans="1:34" x14ac:dyDescent="0.2">
      <c r="A301" s="347">
        <f t="shared" ca="1" si="122"/>
        <v>0.1</v>
      </c>
      <c r="B301" s="304">
        <f t="shared" ca="1" si="123"/>
        <v>23.900000000000048</v>
      </c>
      <c r="D301" s="306">
        <f t="shared" ca="1" si="124"/>
        <v>-0.83242578742981443</v>
      </c>
      <c r="E301" s="307">
        <f t="shared" ca="1" si="125"/>
        <v>-5.4306365530743141</v>
      </c>
      <c r="F301" s="304">
        <f t="shared" ca="1" si="126"/>
        <v>5.4940646213131688</v>
      </c>
      <c r="G301" s="306">
        <f t="shared" ca="1" si="127"/>
        <v>14.296945723772509</v>
      </c>
      <c r="H301" s="307">
        <f t="shared" ca="1" si="128"/>
        <v>-76.196739890384961</v>
      </c>
      <c r="I301" s="304">
        <f t="shared" ca="1" si="129"/>
        <v>77.526420186614317</v>
      </c>
      <c r="J301" s="306">
        <f t="shared" ca="1" si="130"/>
        <v>545.36139239895965</v>
      </c>
      <c r="K301" s="307">
        <f t="shared" ca="1" si="131"/>
        <v>874.96676582286909</v>
      </c>
      <c r="L301" s="304">
        <f t="shared" ca="1" si="116"/>
        <v>1031.012070547122</v>
      </c>
      <c r="M301" s="306">
        <f t="shared" ca="1" si="132"/>
        <v>-1.3853208752325166</v>
      </c>
      <c r="N301" s="304">
        <f t="shared" ca="1" si="133"/>
        <v>-79.373039422192491</v>
      </c>
      <c r="P301" s="310">
        <f t="shared" ca="1" si="134"/>
        <v>23</v>
      </c>
      <c r="Q301" s="304">
        <f t="shared" ca="1" si="135"/>
        <v>0</v>
      </c>
      <c r="R301" s="306">
        <f t="shared" ca="1" si="136"/>
        <v>0</v>
      </c>
      <c r="S301" s="307">
        <f t="shared" ca="1" si="137"/>
        <v>3.0549999999999997</v>
      </c>
      <c r="T301" s="304">
        <f t="shared" ca="1" si="117"/>
        <v>29.969549999999998</v>
      </c>
      <c r="U301" s="311">
        <f t="shared" ca="1" si="118"/>
        <v>0</v>
      </c>
      <c r="V301" s="306">
        <f t="shared" ca="1" si="119"/>
        <v>1.1223091262700495</v>
      </c>
      <c r="W301" s="304">
        <f t="shared" ca="1" si="120"/>
        <v>13.812898652289233</v>
      </c>
      <c r="Y301" s="314" t="str">
        <f t="shared" ca="1" si="138"/>
        <v/>
      </c>
      <c r="Z301" s="315" t="str">
        <f t="shared" ca="1" si="139"/>
        <v/>
      </c>
      <c r="AA301" s="316" t="str">
        <f t="shared" ca="1" si="140"/>
        <v/>
      </c>
      <c r="AC301" s="310" t="e">
        <f t="shared" ca="1" si="141"/>
        <v>#N/A</v>
      </c>
      <c r="AD301" s="323" t="e">
        <f t="shared" ca="1" si="142"/>
        <v>#N/A</v>
      </c>
      <c r="AE301" s="324" t="e">
        <f t="shared" ca="1" si="121"/>
        <v>#N/A</v>
      </c>
      <c r="AG301" s="306">
        <f t="shared" ca="1" si="143"/>
        <v>5.1796690361475211</v>
      </c>
      <c r="AH301" s="304">
        <f t="shared" ca="1" si="144"/>
        <v>-4.4577748812436653</v>
      </c>
    </row>
    <row r="302" spans="1:34" x14ac:dyDescent="0.2">
      <c r="A302" s="347">
        <f t="shared" ca="1" si="122"/>
        <v>0.1</v>
      </c>
      <c r="B302" s="304">
        <f t="shared" ca="1" si="123"/>
        <v>24.00000000000005</v>
      </c>
      <c r="D302" s="306">
        <f t="shared" ca="1" si="124"/>
        <v>-0.83381009427957609</v>
      </c>
      <c r="E302" s="307">
        <f t="shared" ca="1" si="125"/>
        <v>-5.3661410038679396</v>
      </c>
      <c r="F302" s="304">
        <f t="shared" ca="1" si="126"/>
        <v>5.4305348306327375</v>
      </c>
      <c r="G302" s="306">
        <f t="shared" ca="1" si="127"/>
        <v>14.213564714344551</v>
      </c>
      <c r="H302" s="307">
        <f t="shared" ca="1" si="128"/>
        <v>-76.733353990771761</v>
      </c>
      <c r="I302" s="304">
        <f t="shared" ca="1" si="129"/>
        <v>78.03866372870533</v>
      </c>
      <c r="J302" s="306">
        <f t="shared" ca="1" si="130"/>
        <v>546.78691792086545</v>
      </c>
      <c r="K302" s="307">
        <f t="shared" ca="1" si="131"/>
        <v>867.32026112881124</v>
      </c>
      <c r="L302" s="304">
        <f t="shared" ca="1" si="116"/>
        <v>1025.2903827569771</v>
      </c>
      <c r="M302" s="306">
        <f t="shared" ca="1" si="132"/>
        <v>-1.387639087020307</v>
      </c>
      <c r="N302" s="304">
        <f t="shared" ca="1" si="133"/>
        <v>-79.505863173650368</v>
      </c>
      <c r="P302" s="310">
        <f t="shared" ca="1" si="134"/>
        <v>23</v>
      </c>
      <c r="Q302" s="304">
        <f t="shared" ca="1" si="135"/>
        <v>0</v>
      </c>
      <c r="R302" s="306">
        <f t="shared" ca="1" si="136"/>
        <v>0</v>
      </c>
      <c r="S302" s="307">
        <f t="shared" ca="1" si="137"/>
        <v>3.0549999999999997</v>
      </c>
      <c r="T302" s="304">
        <f t="shared" ca="1" si="117"/>
        <v>29.969549999999998</v>
      </c>
      <c r="U302" s="311">
        <f t="shared" ca="1" si="118"/>
        <v>0</v>
      </c>
      <c r="V302" s="306">
        <f t="shared" ca="1" si="119"/>
        <v>1.1231692611617283</v>
      </c>
      <c r="W302" s="304">
        <f t="shared" ca="1" si="120"/>
        <v>14.006761287419037</v>
      </c>
      <c r="Y302" s="314" t="str">
        <f t="shared" ca="1" si="138"/>
        <v/>
      </c>
      <c r="Z302" s="315" t="str">
        <f t="shared" ca="1" si="139"/>
        <v/>
      </c>
      <c r="AA302" s="316" t="str">
        <f t="shared" ca="1" si="140"/>
        <v/>
      </c>
      <c r="AC302" s="310">
        <f t="shared" ca="1" si="141"/>
        <v>24.00000000000005</v>
      </c>
      <c r="AD302" s="323">
        <f t="shared" ca="1" si="142"/>
        <v>546.78691792086545</v>
      </c>
      <c r="AE302" s="324" t="e">
        <f t="shared" ca="1" si="121"/>
        <v>#N/A</v>
      </c>
      <c r="AG302" s="306">
        <f t="shared" ca="1" si="143"/>
        <v>5.1203384816360336</v>
      </c>
      <c r="AH302" s="304">
        <f t="shared" ca="1" si="144"/>
        <v>-4.521407087492384</v>
      </c>
    </row>
    <row r="303" spans="1:34" x14ac:dyDescent="0.2">
      <c r="A303" s="347">
        <f t="shared" ca="1" si="122"/>
        <v>0.1</v>
      </c>
      <c r="B303" s="304">
        <f t="shared" ca="1" si="123"/>
        <v>24.100000000000051</v>
      </c>
      <c r="D303" s="306">
        <f t="shared" ca="1" si="124"/>
        <v>-0.83506388089930084</v>
      </c>
      <c r="E303" s="307">
        <f t="shared" ca="1" si="125"/>
        <v>-5.3018239255430419</v>
      </c>
      <c r="F303" s="304">
        <f t="shared" ca="1" si="126"/>
        <v>5.3671844222686476</v>
      </c>
      <c r="G303" s="306">
        <f t="shared" ca="1" si="127"/>
        <v>14.130058326254622</v>
      </c>
      <c r="H303" s="307">
        <f t="shared" ca="1" si="128"/>
        <v>-77.26353638332607</v>
      </c>
      <c r="I303" s="304">
        <f t="shared" ca="1" si="129"/>
        <v>78.544971849004497</v>
      </c>
      <c r="J303" s="306">
        <f t="shared" ca="1" si="130"/>
        <v>548.20409907289536</v>
      </c>
      <c r="K303" s="307">
        <f t="shared" ca="1" si="131"/>
        <v>859.6204166101063</v>
      </c>
      <c r="L303" s="304">
        <f t="shared" ca="1" si="116"/>
        <v>1019.5464652938862</v>
      </c>
      <c r="M303" s="306">
        <f t="shared" ca="1" si="132"/>
        <v>-1.3899138920533716</v>
      </c>
      <c r="N303" s="304">
        <f t="shared" ca="1" si="133"/>
        <v>-79.636199901260085</v>
      </c>
      <c r="P303" s="310">
        <f t="shared" ca="1" si="134"/>
        <v>23</v>
      </c>
      <c r="Q303" s="304">
        <f t="shared" ca="1" si="135"/>
        <v>0</v>
      </c>
      <c r="R303" s="306">
        <f t="shared" ca="1" si="136"/>
        <v>0</v>
      </c>
      <c r="S303" s="307">
        <f t="shared" ca="1" si="137"/>
        <v>3.0549999999999997</v>
      </c>
      <c r="T303" s="304">
        <f t="shared" ca="1" si="117"/>
        <v>29.969549999999998</v>
      </c>
      <c r="U303" s="311">
        <f t="shared" ca="1" si="118"/>
        <v>0</v>
      </c>
      <c r="V303" s="306">
        <f t="shared" ca="1" si="119"/>
        <v>1.1240360333202548</v>
      </c>
      <c r="W303" s="304">
        <f t="shared" ca="1" si="120"/>
        <v>14.20005020508191</v>
      </c>
      <c r="Y303" s="314" t="str">
        <f t="shared" ca="1" si="138"/>
        <v/>
      </c>
      <c r="Z303" s="315" t="str">
        <f t="shared" ca="1" si="139"/>
        <v/>
      </c>
      <c r="AA303" s="316" t="str">
        <f t="shared" ca="1" si="140"/>
        <v/>
      </c>
      <c r="AC303" s="310" t="e">
        <f t="shared" ca="1" si="141"/>
        <v>#N/A</v>
      </c>
      <c r="AD303" s="323" t="e">
        <f t="shared" ca="1" si="142"/>
        <v>#N/A</v>
      </c>
      <c r="AE303" s="324" t="e">
        <f t="shared" ca="1" si="121"/>
        <v>#N/A</v>
      </c>
      <c r="AG303" s="306">
        <f t="shared" ca="1" si="143"/>
        <v>5.061048955639464</v>
      </c>
      <c r="AH303" s="304">
        <f t="shared" ca="1" si="144"/>
        <v>-4.5848645785332369</v>
      </c>
    </row>
    <row r="304" spans="1:34" x14ac:dyDescent="0.2">
      <c r="A304" s="347">
        <f t="shared" ca="1" si="122"/>
        <v>0.1</v>
      </c>
      <c r="B304" s="304">
        <f t="shared" ca="1" si="123"/>
        <v>24.200000000000053</v>
      </c>
      <c r="D304" s="306">
        <f t="shared" ca="1" si="124"/>
        <v>-0.83618857890672582</v>
      </c>
      <c r="E304" s="307">
        <f t="shared" ca="1" si="125"/>
        <v>-5.2376985134847285</v>
      </c>
      <c r="F304" s="304">
        <f t="shared" ca="1" si="126"/>
        <v>5.3040264948107287</v>
      </c>
      <c r="G304" s="306">
        <f t="shared" ca="1" si="127"/>
        <v>14.04643946836395</v>
      </c>
      <c r="H304" s="307">
        <f t="shared" ca="1" si="128"/>
        <v>-77.787306234674546</v>
      </c>
      <c r="I304" s="304">
        <f t="shared" ca="1" si="129"/>
        <v>79.04535073605183</v>
      </c>
      <c r="J304" s="306">
        <f t="shared" ca="1" si="130"/>
        <v>549.61292396262627</v>
      </c>
      <c r="K304" s="307">
        <f t="shared" ca="1" si="131"/>
        <v>851.86787447920631</v>
      </c>
      <c r="L304" s="304">
        <f t="shared" ca="1" si="116"/>
        <v>1013.7816538863131</v>
      </c>
      <c r="M304" s="306">
        <f t="shared" ca="1" si="132"/>
        <v>-1.3921465315506754</v>
      </c>
      <c r="N304" s="304">
        <f t="shared" ca="1" si="133"/>
        <v>-79.764120721629794</v>
      </c>
      <c r="P304" s="310">
        <f t="shared" ca="1" si="134"/>
        <v>23</v>
      </c>
      <c r="Q304" s="304">
        <f t="shared" ca="1" si="135"/>
        <v>0</v>
      </c>
      <c r="R304" s="306">
        <f t="shared" ca="1" si="136"/>
        <v>0</v>
      </c>
      <c r="S304" s="307">
        <f t="shared" ca="1" si="137"/>
        <v>3.0549999999999997</v>
      </c>
      <c r="T304" s="304">
        <f t="shared" ca="1" si="117"/>
        <v>29.969549999999998</v>
      </c>
      <c r="U304" s="311">
        <f t="shared" ca="1" si="118"/>
        <v>0</v>
      </c>
      <c r="V304" s="306">
        <f t="shared" ca="1" si="119"/>
        <v>1.1249093843756586</v>
      </c>
      <c r="W304" s="304">
        <f t="shared" ca="1" si="120"/>
        <v>14.392726439627571</v>
      </c>
      <c r="Y304" s="314" t="str">
        <f t="shared" ca="1" si="138"/>
        <v/>
      </c>
      <c r="Z304" s="315" t="str">
        <f t="shared" ca="1" si="139"/>
        <v/>
      </c>
      <c r="AA304" s="316" t="str">
        <f t="shared" ca="1" si="140"/>
        <v/>
      </c>
      <c r="AC304" s="310" t="e">
        <f t="shared" ca="1" si="141"/>
        <v>#N/A</v>
      </c>
      <c r="AD304" s="323" t="e">
        <f t="shared" ca="1" si="142"/>
        <v>#N/A</v>
      </c>
      <c r="AE304" s="324" t="e">
        <f t="shared" ca="1" si="121"/>
        <v>#N/A</v>
      </c>
      <c r="AG304" s="306">
        <f t="shared" ca="1" si="143"/>
        <v>5.001818792742994</v>
      </c>
      <c r="AH304" s="304">
        <f t="shared" ca="1" si="144"/>
        <v>-4.6481342733492346</v>
      </c>
    </row>
    <row r="305" spans="1:34" x14ac:dyDescent="0.2">
      <c r="A305" s="347">
        <f t="shared" ca="1" si="122"/>
        <v>0.1</v>
      </c>
      <c r="B305" s="304">
        <f t="shared" ca="1" si="123"/>
        <v>24.300000000000054</v>
      </c>
      <c r="D305" s="306">
        <f t="shared" ca="1" si="124"/>
        <v>-0.83718565364075448</v>
      </c>
      <c r="E305" s="307">
        <f t="shared" ca="1" si="125"/>
        <v>-5.1737776347734732</v>
      </c>
      <c r="F305" s="304">
        <f t="shared" ca="1" si="126"/>
        <v>5.2410738243936317</v>
      </c>
      <c r="G305" s="306">
        <f t="shared" ca="1" si="127"/>
        <v>13.962720902999875</v>
      </c>
      <c r="H305" s="307">
        <f t="shared" ca="1" si="128"/>
        <v>-78.304683998151887</v>
      </c>
      <c r="I305" s="304">
        <f t="shared" ca="1" si="129"/>
        <v>79.539808341895665</v>
      </c>
      <c r="J305" s="306">
        <f t="shared" ca="1" si="130"/>
        <v>551.01338198119447</v>
      </c>
      <c r="K305" s="307">
        <f t="shared" ca="1" si="131"/>
        <v>844.06327496756501</v>
      </c>
      <c r="L305" s="304">
        <f t="shared" ca="1" si="116"/>
        <v>1007.9973012222428</v>
      </c>
      <c r="M305" s="306">
        <f t="shared" ca="1" si="132"/>
        <v>-1.3943381993961892</v>
      </c>
      <c r="N305" s="304">
        <f t="shared" ca="1" si="133"/>
        <v>-79.889694039272271</v>
      </c>
      <c r="P305" s="310">
        <f t="shared" ca="1" si="134"/>
        <v>23</v>
      </c>
      <c r="Q305" s="304">
        <f t="shared" ca="1" si="135"/>
        <v>0</v>
      </c>
      <c r="R305" s="306">
        <f t="shared" ca="1" si="136"/>
        <v>0</v>
      </c>
      <c r="S305" s="307">
        <f t="shared" ca="1" si="137"/>
        <v>3.0549999999999997</v>
      </c>
      <c r="T305" s="304">
        <f t="shared" ca="1" si="117"/>
        <v>29.969549999999998</v>
      </c>
      <c r="U305" s="311">
        <f t="shared" ca="1" si="118"/>
        <v>0</v>
      </c>
      <c r="V305" s="306">
        <f t="shared" ca="1" si="119"/>
        <v>1.1257892560874148</v>
      </c>
      <c r="W305" s="304">
        <f t="shared" ca="1" si="120"/>
        <v>14.584752023876279</v>
      </c>
      <c r="Y305" s="314" t="str">
        <f t="shared" ca="1" si="138"/>
        <v/>
      </c>
      <c r="Z305" s="315" t="str">
        <f t="shared" ca="1" si="139"/>
        <v/>
      </c>
      <c r="AA305" s="316" t="str">
        <f t="shared" ca="1" si="140"/>
        <v/>
      </c>
      <c r="AC305" s="310" t="e">
        <f t="shared" ca="1" si="141"/>
        <v>#N/A</v>
      </c>
      <c r="AD305" s="323" t="e">
        <f t="shared" ca="1" si="142"/>
        <v>#N/A</v>
      </c>
      <c r="AE305" s="324" t="e">
        <f t="shared" ca="1" si="121"/>
        <v>#N/A</v>
      </c>
      <c r="AG305" s="306">
        <f t="shared" ca="1" si="143"/>
        <v>4.9426657484662746</v>
      </c>
      <c r="AH305" s="304">
        <f t="shared" ca="1" si="144"/>
        <v>-4.7112034172267014</v>
      </c>
    </row>
    <row r="306" spans="1:34" x14ac:dyDescent="0.2">
      <c r="A306" s="347">
        <f t="shared" ca="1" si="122"/>
        <v>0.1</v>
      </c>
      <c r="B306" s="304">
        <f t="shared" ca="1" si="123"/>
        <v>24.400000000000055</v>
      </c>
      <c r="D306" s="306">
        <f t="shared" ca="1" si="124"/>
        <v>-0.83805660223858747</v>
      </c>
      <c r="E306" s="307">
        <f t="shared" ca="1" si="125"/>
        <v>-5.1100738275332667</v>
      </c>
      <c r="F306" s="304">
        <f t="shared" ca="1" si="126"/>
        <v>5.1783388640949495</v>
      </c>
      <c r="G306" s="306">
        <f t="shared" ca="1" si="127"/>
        <v>13.878915242776015</v>
      </c>
      <c r="H306" s="307">
        <f t="shared" ca="1" si="128"/>
        <v>-78.815691380905207</v>
      </c>
      <c r="I306" s="304">
        <f t="shared" ca="1" si="129"/>
        <v>80.028354326240247</v>
      </c>
      <c r="J306" s="306">
        <f t="shared" ca="1" si="130"/>
        <v>552.4054637884833</v>
      </c>
      <c r="K306" s="307">
        <f t="shared" ca="1" si="131"/>
        <v>836.20725619861219</v>
      </c>
      <c r="L306" s="304">
        <f t="shared" ca="1" si="116"/>
        <v>1002.1947773474878</v>
      </c>
      <c r="M306" s="306">
        <f t="shared" ca="1" si="132"/>
        <v>-1.3964900443357302</v>
      </c>
      <c r="N306" s="304">
        <f t="shared" ca="1" si="133"/>
        <v>-80.012985672474557</v>
      </c>
      <c r="P306" s="310">
        <f t="shared" ca="1" si="134"/>
        <v>23</v>
      </c>
      <c r="Q306" s="304">
        <f t="shared" ca="1" si="135"/>
        <v>0</v>
      </c>
      <c r="R306" s="306">
        <f t="shared" ca="1" si="136"/>
        <v>0</v>
      </c>
      <c r="S306" s="307">
        <f t="shared" ca="1" si="137"/>
        <v>3.0549999999999997</v>
      </c>
      <c r="T306" s="304">
        <f t="shared" ca="1" si="117"/>
        <v>29.969549999999998</v>
      </c>
      <c r="U306" s="311">
        <f t="shared" ca="1" si="118"/>
        <v>0</v>
      </c>
      <c r="V306" s="306">
        <f t="shared" ca="1" si="119"/>
        <v>1.1266755903559595</v>
      </c>
      <c r="W306" s="304">
        <f t="shared" ca="1" si="120"/>
        <v>14.776089989850195</v>
      </c>
      <c r="Y306" s="314" t="str">
        <f t="shared" ca="1" si="138"/>
        <v/>
      </c>
      <c r="Z306" s="315" t="str">
        <f t="shared" ca="1" si="139"/>
        <v/>
      </c>
      <c r="AA306" s="316" t="str">
        <f t="shared" ca="1" si="140"/>
        <v/>
      </c>
      <c r="AC306" s="310" t="e">
        <f t="shared" ca="1" si="141"/>
        <v>#N/A</v>
      </c>
      <c r="AD306" s="323" t="e">
        <f t="shared" ca="1" si="142"/>
        <v>#N/A</v>
      </c>
      <c r="AE306" s="324" t="e">
        <f t="shared" ca="1" si="121"/>
        <v>#N/A</v>
      </c>
      <c r="AG306" s="306">
        <f t="shared" ca="1" si="143"/>
        <v>4.8836070130388194</v>
      </c>
      <c r="AH306" s="304">
        <f t="shared" ca="1" si="144"/>
        <v>-4.7740595822835612</v>
      </c>
    </row>
    <row r="307" spans="1:34" x14ac:dyDescent="0.2">
      <c r="A307" s="347">
        <f t="shared" ca="1" si="122"/>
        <v>0.1</v>
      </c>
      <c r="B307" s="304">
        <f t="shared" ca="1" si="123"/>
        <v>24.500000000000057</v>
      </c>
      <c r="D307" s="306">
        <f t="shared" ca="1" si="124"/>
        <v>-0.83880295175137631</v>
      </c>
      <c r="E307" s="307">
        <f t="shared" ca="1" si="125"/>
        <v>-5.0465993005801009</v>
      </c>
      <c r="F307" s="304">
        <f t="shared" ca="1" si="126"/>
        <v>5.1158337436318613</v>
      </c>
      <c r="G307" s="306">
        <f t="shared" ca="1" si="127"/>
        <v>13.795034947600877</v>
      </c>
      <c r="H307" s="307">
        <f t="shared" ca="1" si="128"/>
        <v>-79.320351310963218</v>
      </c>
      <c r="I307" s="304">
        <f t="shared" ca="1" si="129"/>
        <v>80.511000001864062</v>
      </c>
      <c r="J307" s="306">
        <f t="shared" ca="1" si="130"/>
        <v>553.78916129800211</v>
      </c>
      <c r="K307" s="307">
        <f t="shared" ca="1" si="131"/>
        <v>828.30045406401871</v>
      </c>
      <c r="L307" s="304">
        <f t="shared" ca="1" si="116"/>
        <v>996.37547007832552</v>
      </c>
      <c r="M307" s="306">
        <f t="shared" ca="1" si="132"/>
        <v>-1.3986031720548135</v>
      </c>
      <c r="N307" s="304">
        <f t="shared" ca="1" si="133"/>
        <v>-80.134058972350132</v>
      </c>
      <c r="P307" s="310">
        <f t="shared" ca="1" si="134"/>
        <v>23</v>
      </c>
      <c r="Q307" s="304">
        <f t="shared" ca="1" si="135"/>
        <v>0</v>
      </c>
      <c r="R307" s="306">
        <f t="shared" ca="1" si="136"/>
        <v>0</v>
      </c>
      <c r="S307" s="307">
        <f t="shared" ca="1" si="137"/>
        <v>3.0549999999999997</v>
      </c>
      <c r="T307" s="304">
        <f t="shared" ca="1" si="117"/>
        <v>29.969549999999998</v>
      </c>
      <c r="U307" s="311">
        <f t="shared" ca="1" si="118"/>
        <v>0</v>
      </c>
      <c r="V307" s="306">
        <f t="shared" ca="1" si="119"/>
        <v>1.1275683292339449</v>
      </c>
      <c r="W307" s="304">
        <f t="shared" ca="1" si="120"/>
        <v>14.966704368647035</v>
      </c>
      <c r="Y307" s="314" t="str">
        <f t="shared" ca="1" si="138"/>
        <v/>
      </c>
      <c r="Z307" s="315" t="str">
        <f t="shared" ca="1" si="139"/>
        <v/>
      </c>
      <c r="AA307" s="316" t="str">
        <f t="shared" ca="1" si="140"/>
        <v/>
      </c>
      <c r="AC307" s="310" t="e">
        <f t="shared" ca="1" si="141"/>
        <v>#N/A</v>
      </c>
      <c r="AD307" s="323" t="e">
        <f t="shared" ca="1" si="142"/>
        <v>#N/A</v>
      </c>
      <c r="AE307" s="324" t="e">
        <f t="shared" ca="1" si="121"/>
        <v>#N/A</v>
      </c>
      <c r="AG307" s="306">
        <f t="shared" ca="1" si="143"/>
        <v>4.8246592245401878</v>
      </c>
      <c r="AH307" s="304">
        <f t="shared" ca="1" si="144"/>
        <v>-4.8366906677087389</v>
      </c>
    </row>
    <row r="308" spans="1:34" x14ac:dyDescent="0.2">
      <c r="A308" s="347">
        <f t="shared" ca="1" si="122"/>
        <v>0.1</v>
      </c>
      <c r="B308" s="304">
        <f t="shared" ca="1" si="123"/>
        <v>24.600000000000058</v>
      </c>
      <c r="D308" s="306">
        <f t="shared" ca="1" si="124"/>
        <v>-0.83942625729834952</v>
      </c>
      <c r="E308" s="307">
        <f t="shared" ca="1" si="125"/>
        <v>-4.9833659333620064</v>
      </c>
      <c r="F308" s="304">
        <f t="shared" ca="1" si="126"/>
        <v>5.0535702693476905</v>
      </c>
      <c r="G308" s="306">
        <f t="shared" ca="1" si="127"/>
        <v>13.711092321871043</v>
      </c>
      <c r="H308" s="307">
        <f t="shared" ca="1" si="128"/>
        <v>-79.818687904299424</v>
      </c>
      <c r="I308" s="304">
        <f t="shared" ca="1" si="129"/>
        <v>80.987758281254003</v>
      </c>
      <c r="J308" s="306">
        <f t="shared" ca="1" si="130"/>
        <v>555.16446766147567</v>
      </c>
      <c r="K308" s="307">
        <f t="shared" ca="1" si="131"/>
        <v>820.34350210325556</v>
      </c>
      <c r="L308" s="304">
        <f t="shared" ca="1" si="116"/>
        <v>990.54078542828495</v>
      </c>
      <c r="M308" s="306">
        <f t="shared" ca="1" si="132"/>
        <v>-1.4006786471448334</v>
      </c>
      <c r="N308" s="304">
        <f t="shared" ca="1" si="133"/>
        <v>-80.252974935492801</v>
      </c>
      <c r="P308" s="310">
        <f t="shared" ca="1" si="134"/>
        <v>23</v>
      </c>
      <c r="Q308" s="304">
        <f t="shared" ca="1" si="135"/>
        <v>0</v>
      </c>
      <c r="R308" s="306">
        <f t="shared" ca="1" si="136"/>
        <v>0</v>
      </c>
      <c r="S308" s="307">
        <f t="shared" ca="1" si="137"/>
        <v>3.0549999999999997</v>
      </c>
      <c r="T308" s="304">
        <f t="shared" ca="1" si="117"/>
        <v>29.969549999999998</v>
      </c>
      <c r="U308" s="311">
        <f t="shared" ca="1" si="118"/>
        <v>0</v>
      </c>
      <c r="V308" s="306">
        <f t="shared" ca="1" si="119"/>
        <v>1.1284674149372249</v>
      </c>
      <c r="W308" s="304">
        <f t="shared" ca="1" si="120"/>
        <v>15.156560189480961</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4.7658384814635522</v>
      </c>
      <c r="AH308" s="304">
        <f t="shared" ca="1" si="144"/>
        <v>-4.8990848997207976</v>
      </c>
    </row>
    <row r="309" spans="1:34" x14ac:dyDescent="0.2">
      <c r="A309" s="347">
        <f t="shared" ca="1" si="122"/>
        <v>0.1</v>
      </c>
      <c r="B309" s="304">
        <f t="shared" ca="1" si="123"/>
        <v>24.70000000000006</v>
      </c>
      <c r="D309" s="306">
        <f t="shared" ca="1" si="124"/>
        <v>-0.83992810025934372</v>
      </c>
      <c r="E309" s="307">
        <f t="shared" ca="1" si="125"/>
        <v>-4.9203852761817766</v>
      </c>
      <c r="F309" s="304">
        <f t="shared" ca="1" si="126"/>
        <v>4.9915599244796898</v>
      </c>
      <c r="G309" s="306">
        <f t="shared" ca="1" si="127"/>
        <v>13.627099511845108</v>
      </c>
      <c r="H309" s="307">
        <f t="shared" ca="1" si="128"/>
        <v>-80.310726431917601</v>
      </c>
      <c r="I309" s="304">
        <f t="shared" ca="1" si="129"/>
        <v>81.458643624406349</v>
      </c>
      <c r="J309" s="306">
        <f t="shared" ca="1" si="130"/>
        <v>556.53137725316151</v>
      </c>
      <c r="K309" s="307">
        <f t="shared" ca="1" si="131"/>
        <v>812.33703138644466</v>
      </c>
      <c r="L309" s="304">
        <f t="shared" ca="1" si="116"/>
        <v>984.69214804884189</v>
      </c>
      <c r="M309" s="306">
        <f t="shared" ca="1" si="132"/>
        <v>-1.4027174949643919</v>
      </c>
      <c r="N309" s="304">
        <f t="shared" ca="1" si="133"/>
        <v>-80.369792310622955</v>
      </c>
      <c r="P309" s="310">
        <f t="shared" ca="1" si="134"/>
        <v>23</v>
      </c>
      <c r="Q309" s="304">
        <f t="shared" ca="1" si="135"/>
        <v>0</v>
      </c>
      <c r="R309" s="306">
        <f t="shared" ca="1" si="136"/>
        <v>0</v>
      </c>
      <c r="S309" s="307">
        <f t="shared" ca="1" si="137"/>
        <v>3.0549999999999997</v>
      </c>
      <c r="T309" s="304">
        <f t="shared" ca="1" si="117"/>
        <v>29.969549999999998</v>
      </c>
      <c r="U309" s="311">
        <f t="shared" ca="1" si="118"/>
        <v>0</v>
      </c>
      <c r="V309" s="306">
        <f t="shared" ca="1" si="119"/>
        <v>1.129372789855585</v>
      </c>
      <c r="W309" s="304">
        <f t="shared" ca="1" si="120"/>
        <v>15.345623477916638</v>
      </c>
      <c r="Y309" s="314" t="str">
        <f t="shared" ca="1" si="138"/>
        <v/>
      </c>
      <c r="Z309" s="315" t="str">
        <f t="shared" ca="1" si="139"/>
        <v/>
      </c>
      <c r="AA309" s="316" t="str">
        <f t="shared" ca="1" si="140"/>
        <v/>
      </c>
      <c r="AC309" s="310" t="e">
        <f t="shared" ca="1" si="141"/>
        <v>#N/A</v>
      </c>
      <c r="AD309" s="323" t="e">
        <f t="shared" ca="1" si="142"/>
        <v>#N/A</v>
      </c>
      <c r="AE309" s="324" t="e">
        <f t="shared" ca="1" si="121"/>
        <v>#N/A</v>
      </c>
      <c r="AG309" s="306">
        <f t="shared" ca="1" si="143"/>
        <v>4.7071603547559135</v>
      </c>
      <c r="AH309" s="304">
        <f t="shared" ca="1" si="144"/>
        <v>-4.9612308312539977</v>
      </c>
    </row>
    <row r="310" spans="1:34" x14ac:dyDescent="0.2">
      <c r="A310" s="347">
        <f t="shared" ca="1" si="122"/>
        <v>0.1</v>
      </c>
      <c r="B310" s="304">
        <f t="shared" ca="1" si="123"/>
        <v>24.800000000000061</v>
      </c>
      <c r="D310" s="306">
        <f t="shared" ca="1" si="124"/>
        <v>-0.84031008650571837</v>
      </c>
      <c r="E310" s="307">
        <f t="shared" ca="1" si="125"/>
        <v>-4.8576685506933543</v>
      </c>
      <c r="F310" s="304">
        <f t="shared" ca="1" si="126"/>
        <v>4.929813869699192</v>
      </c>
      <c r="G310" s="306">
        <f t="shared" ca="1" si="127"/>
        <v>13.543068503194537</v>
      </c>
      <c r="H310" s="307">
        <f t="shared" ca="1" si="128"/>
        <v>-80.79649328698693</v>
      </c>
      <c r="I310" s="304">
        <f t="shared" ca="1" si="129"/>
        <v>81.92367198774933</v>
      </c>
      <c r="J310" s="306">
        <f t="shared" ca="1" si="130"/>
        <v>557.88988565391344</v>
      </c>
      <c r="K310" s="307">
        <f t="shared" ca="1" si="131"/>
        <v>804.28167040049948</v>
      </c>
      <c r="L310" s="304">
        <f t="shared" ca="1" si="116"/>
        <v>978.83100168371982</v>
      </c>
      <c r="M310" s="306">
        <f t="shared" ca="1" si="132"/>
        <v>-1.4047207034021283</v>
      </c>
      <c r="N310" s="304">
        <f t="shared" ca="1" si="133"/>
        <v>-80.484567699590258</v>
      </c>
      <c r="P310" s="310">
        <f t="shared" ca="1" si="134"/>
        <v>23</v>
      </c>
      <c r="Q310" s="304">
        <f t="shared" ca="1" si="135"/>
        <v>0</v>
      </c>
      <c r="R310" s="306">
        <f t="shared" ca="1" si="136"/>
        <v>0</v>
      </c>
      <c r="S310" s="307">
        <f t="shared" ca="1" si="137"/>
        <v>3.0549999999999997</v>
      </c>
      <c r="T310" s="304">
        <f t="shared" ca="1" si="117"/>
        <v>29.969549999999998</v>
      </c>
      <c r="U310" s="311">
        <f t="shared" ca="1" si="118"/>
        <v>0</v>
      </c>
      <c r="V310" s="306">
        <f t="shared" ca="1" si="119"/>
        <v>1.1302843965631963</v>
      </c>
      <c r="W310" s="304">
        <f t="shared" ca="1" si="120"/>
        <v>15.533861253321838</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4.6486398993830864</v>
      </c>
      <c r="AH310" s="304">
        <f t="shared" ca="1" si="144"/>
        <v>-5.0231173413802424</v>
      </c>
    </row>
    <row r="311" spans="1:34" x14ac:dyDescent="0.2">
      <c r="A311" s="347">
        <f t="shared" ca="1" si="122"/>
        <v>0.1</v>
      </c>
      <c r="B311" s="304">
        <f t="shared" ca="1" si="123"/>
        <v>24.900000000000063</v>
      </c>
      <c r="D311" s="306">
        <f t="shared" ca="1" si="124"/>
        <v>-0.84057384466962126</v>
      </c>
      <c r="E311" s="307">
        <f t="shared" ca="1" si="125"/>
        <v>-4.7952266506629586</v>
      </c>
      <c r="F311" s="304">
        <f t="shared" ca="1" si="126"/>
        <v>4.8683429439154109</v>
      </c>
      <c r="G311" s="306">
        <f t="shared" ca="1" si="127"/>
        <v>13.459011118727574</v>
      </c>
      <c r="H311" s="307">
        <f t="shared" ca="1" si="128"/>
        <v>-81.276015952053228</v>
      </c>
      <c r="I311" s="304">
        <f t="shared" ca="1" si="129"/>
        <v>82.382860774146721</v>
      </c>
      <c r="J311" s="306">
        <f t="shared" ca="1" si="130"/>
        <v>559.23998963500958</v>
      </c>
      <c r="K311" s="307">
        <f t="shared" ca="1" si="131"/>
        <v>796.17804493854749</v>
      </c>
      <c r="L311" s="304">
        <f t="shared" ca="1" si="116"/>
        <v>972.95880963642719</v>
      </c>
      <c r="M311" s="306">
        <f t="shared" ca="1" si="132"/>
        <v>-1.4066892245469773</v>
      </c>
      <c r="N311" s="304">
        <f t="shared" ca="1" si="133"/>
        <v>-80.597355653072356</v>
      </c>
      <c r="P311" s="310">
        <f t="shared" ca="1" si="134"/>
        <v>23</v>
      </c>
      <c r="Q311" s="304">
        <f t="shared" ca="1" si="135"/>
        <v>0</v>
      </c>
      <c r="R311" s="306">
        <f t="shared" ca="1" si="136"/>
        <v>0</v>
      </c>
      <c r="S311" s="307">
        <f t="shared" ca="1" si="137"/>
        <v>3.0549999999999997</v>
      </c>
      <c r="T311" s="304">
        <f t="shared" ca="1" si="117"/>
        <v>29.969549999999998</v>
      </c>
      <c r="U311" s="311">
        <f t="shared" ca="1" si="118"/>
        <v>0</v>
      </c>
      <c r="V311" s="306">
        <f t="shared" ca="1" si="119"/>
        <v>1.1312021778288153</v>
      </c>
      <c r="W311" s="304">
        <f t="shared" ca="1" si="120"/>
        <v>15.721241525565079</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4.5902916654633144</v>
      </c>
      <c r="AH311" s="304">
        <f t="shared" ca="1" si="144"/>
        <v>-5.0847336344752341</v>
      </c>
    </row>
    <row r="312" spans="1:34" x14ac:dyDescent="0.2">
      <c r="A312" s="347">
        <f t="shared" ca="1" si="122"/>
        <v>0.1</v>
      </c>
      <c r="B312" s="304">
        <f t="shared" ca="1" si="123"/>
        <v>25.000000000000064</v>
      </c>
      <c r="D312" s="306">
        <f t="shared" ca="1" si="124"/>
        <v>-0.84072102445159358</v>
      </c>
      <c r="E312" s="307">
        <f t="shared" ca="1" si="125"/>
        <v>-4.73307014298579</v>
      </c>
      <c r="F312" s="304">
        <f t="shared" ca="1" si="126"/>
        <v>4.8071576653338992</v>
      </c>
      <c r="G312" s="306">
        <f t="shared" ca="1" si="127"/>
        <v>13.374939016282415</v>
      </c>
      <c r="H312" s="307">
        <f t="shared" ca="1" si="128"/>
        <v>-81.749322966351812</v>
      </c>
      <c r="I312" s="304">
        <f t="shared" ca="1" si="129"/>
        <v>82.836228783945558</v>
      </c>
      <c r="J312" s="306">
        <f t="shared" ca="1" si="130"/>
        <v>560.58168714176009</v>
      </c>
      <c r="K312" s="307">
        <f t="shared" ca="1" si="131"/>
        <v>788.02677799262722</v>
      </c>
      <c r="L312" s="304">
        <f t="shared" ca="1" si="116"/>
        <v>967.07705525058532</v>
      </c>
      <c r="M312" s="306">
        <f t="shared" ca="1" si="132"/>
        <v>-1.408623976271385</v>
      </c>
      <c r="N312" s="304">
        <f t="shared" ca="1" si="133"/>
        <v>-80.708208761286585</v>
      </c>
      <c r="P312" s="310">
        <f t="shared" ca="1" si="134"/>
        <v>23</v>
      </c>
      <c r="Q312" s="304">
        <f t="shared" ca="1" si="135"/>
        <v>0</v>
      </c>
      <c r="R312" s="306">
        <f t="shared" ca="1" si="136"/>
        <v>0</v>
      </c>
      <c r="S312" s="307">
        <f t="shared" ca="1" si="137"/>
        <v>3.0549999999999997</v>
      </c>
      <c r="T312" s="304">
        <f t="shared" ca="1" si="117"/>
        <v>29.969549999999998</v>
      </c>
      <c r="U312" s="311">
        <f t="shared" ca="1" si="118"/>
        <v>0</v>
      </c>
      <c r="V312" s="306">
        <f t="shared" ca="1" si="119"/>
        <v>1.1321260766257117</v>
      </c>
      <c r="W312" s="304">
        <f t="shared" ca="1" si="120"/>
        <v>15.907733290984298</v>
      </c>
      <c r="Y312" s="314" t="str">
        <f t="shared" ca="1" si="138"/>
        <v/>
      </c>
      <c r="Z312" s="315" t="str">
        <f t="shared" ca="1" si="139"/>
        <v/>
      </c>
      <c r="AA312" s="316" t="str">
        <f t="shared" ca="1" si="140"/>
        <v/>
      </c>
      <c r="AC312" s="310">
        <f t="shared" ca="1" si="141"/>
        <v>25.000000000000064</v>
      </c>
      <c r="AD312" s="323">
        <f t="shared" ca="1" si="142"/>
        <v>560.58168714176009</v>
      </c>
      <c r="AE312" s="324" t="e">
        <f t="shared" ca="1" si="121"/>
        <v>#N/A</v>
      </c>
      <c r="AG312" s="306">
        <f t="shared" ca="1" si="143"/>
        <v>4.5321297090089443</v>
      </c>
      <c r="AH312" s="304">
        <f t="shared" ca="1" si="144"/>
        <v>-5.146069239137506</v>
      </c>
    </row>
    <row r="313" spans="1:34" x14ac:dyDescent="0.2">
      <c r="A313" s="347">
        <f t="shared" ca="1" si="122"/>
        <v>0.1</v>
      </c>
      <c r="B313" s="304">
        <f t="shared" ca="1" si="123"/>
        <v>25.100000000000065</v>
      </c>
      <c r="D313" s="306">
        <f t="shared" ca="1" si="124"/>
        <v>-0.84075329496649609</v>
      </c>
      <c r="E313" s="307">
        <f t="shared" ca="1" si="125"/>
        <v>-4.6712092689492968</v>
      </c>
      <c r="F313" s="304">
        <f t="shared" ca="1" si="126"/>
        <v>4.7462682327608539</v>
      </c>
      <c r="G313" s="306">
        <f t="shared" ca="1" si="127"/>
        <v>13.290863686785766</v>
      </c>
      <c r="H313" s="307">
        <f t="shared" ca="1" si="128"/>
        <v>-82.216443893246748</v>
      </c>
      <c r="I313" s="304">
        <f t="shared" ca="1" si="129"/>
        <v>83.283796167034268</v>
      </c>
      <c r="J313" s="306">
        <f t="shared" ca="1" si="130"/>
        <v>561.91497727691353</v>
      </c>
      <c r="K313" s="307">
        <f t="shared" ca="1" si="131"/>
        <v>779.82848964964728</v>
      </c>
      <c r="L313" s="304">
        <f t="shared" ca="1" si="116"/>
        <v>961.18724240252186</v>
      </c>
      <c r="M313" s="306">
        <f t="shared" ca="1" si="132"/>
        <v>-1.410525843732646</v>
      </c>
      <c r="N313" s="304">
        <f t="shared" ca="1" si="133"/>
        <v>-80.817177740010095</v>
      </c>
      <c r="P313" s="310">
        <f t="shared" ca="1" si="134"/>
        <v>23</v>
      </c>
      <c r="Q313" s="304">
        <f t="shared" ca="1" si="135"/>
        <v>0</v>
      </c>
      <c r="R313" s="306">
        <f t="shared" ca="1" si="136"/>
        <v>0</v>
      </c>
      <c r="S313" s="307">
        <f t="shared" ca="1" si="137"/>
        <v>3.0549999999999997</v>
      </c>
      <c r="T313" s="304">
        <f t="shared" ca="1" si="117"/>
        <v>29.969549999999998</v>
      </c>
      <c r="U313" s="311">
        <f t="shared" ca="1" si="118"/>
        <v>0</v>
      </c>
      <c r="V313" s="306">
        <f t="shared" ca="1" si="119"/>
        <v>1.1330560361413333</v>
      </c>
      <c r="W313" s="304">
        <f t="shared" ca="1" si="120"/>
        <v>16.093306527652995</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4.4741676023120354</v>
      </c>
      <c r="AH313" s="304">
        <f t="shared" ca="1" si="144"/>
        <v>-5.2071140068688377</v>
      </c>
    </row>
    <row r="314" spans="1:34" x14ac:dyDescent="0.2">
      <c r="A314" s="347">
        <f t="shared" ca="1" si="122"/>
        <v>0.1</v>
      </c>
      <c r="B314" s="304">
        <f t="shared" ca="1" si="123"/>
        <v>25.200000000000067</v>
      </c>
      <c r="D314" s="306">
        <f t="shared" ca="1" si="124"/>
        <v>-0.84067234312772787</v>
      </c>
      <c r="E314" s="307">
        <f t="shared" ca="1" si="125"/>
        <v>-4.6096539457338874</v>
      </c>
      <c r="F314" s="304">
        <f t="shared" ca="1" si="126"/>
        <v>4.6856845271443381</v>
      </c>
      <c r="G314" s="306">
        <f t="shared" ca="1" si="127"/>
        <v>13.206796452472993</v>
      </c>
      <c r="H314" s="307">
        <f t="shared" ca="1" si="128"/>
        <v>-82.67740928782014</v>
      </c>
      <c r="I314" s="304">
        <f t="shared" ca="1" si="129"/>
        <v>83.725584375881084</v>
      </c>
      <c r="J314" s="306">
        <f t="shared" ca="1" si="130"/>
        <v>563.23986028387651</v>
      </c>
      <c r="K314" s="307">
        <f t="shared" ca="1" si="131"/>
        <v>771.5837969905939</v>
      </c>
      <c r="L314" s="304">
        <f t="shared" ca="1" si="116"/>
        <v>955.29089600551663</v>
      </c>
      <c r="M314" s="306">
        <f t="shared" ca="1" si="132"/>
        <v>-1.4123956807971811</v>
      </c>
      <c r="N314" s="304">
        <f t="shared" ca="1" si="133"/>
        <v>-80.924311512185085</v>
      </c>
      <c r="P314" s="310">
        <f t="shared" ca="1" si="134"/>
        <v>23</v>
      </c>
      <c r="Q314" s="304">
        <f t="shared" ca="1" si="135"/>
        <v>0</v>
      </c>
      <c r="R314" s="306">
        <f t="shared" ca="1" si="136"/>
        <v>0</v>
      </c>
      <c r="S314" s="307">
        <f t="shared" ca="1" si="137"/>
        <v>3.0549999999999997</v>
      </c>
      <c r="T314" s="304">
        <f t="shared" ca="1" si="117"/>
        <v>29.969549999999998</v>
      </c>
      <c r="U314" s="311">
        <f t="shared" ca="1" si="118"/>
        <v>0</v>
      </c>
      <c r="V314" s="306">
        <f t="shared" ca="1" si="119"/>
        <v>1.133991999786707</v>
      </c>
      <c r="W314" s="304">
        <f t="shared" ca="1" si="120"/>
        <v>16.27793218997045</v>
      </c>
      <c r="Y314" s="314" t="str">
        <f t="shared" ca="1" si="138"/>
        <v/>
      </c>
      <c r="Z314" s="315" t="str">
        <f t="shared" ca="1" si="139"/>
        <v/>
      </c>
      <c r="AA314" s="316" t="str">
        <f t="shared" ca="1" si="140"/>
        <v/>
      </c>
      <c r="AC314" s="310" t="e">
        <f t="shared" ca="1" si="141"/>
        <v>#N/A</v>
      </c>
      <c r="AD314" s="323" t="e">
        <f t="shared" ca="1" si="142"/>
        <v>#N/A</v>
      </c>
      <c r="AE314" s="324" t="e">
        <f t="shared" ca="1" si="121"/>
        <v>#N/A</v>
      </c>
      <c r="AG314" s="306">
        <f t="shared" ca="1" si="143"/>
        <v>4.4164184440063119</v>
      </c>
      <c r="AH314" s="304">
        <f t="shared" ca="1" si="144"/>
        <v>-5.2678581105247124</v>
      </c>
    </row>
    <row r="315" spans="1:34" x14ac:dyDescent="0.2">
      <c r="A315" s="347">
        <f t="shared" ca="1" si="122"/>
        <v>0.1</v>
      </c>
      <c r="B315" s="304">
        <f t="shared" ca="1" si="123"/>
        <v>25.300000000000068</v>
      </c>
      <c r="D315" s="306">
        <f t="shared" ca="1" si="124"/>
        <v>-0.84047987206972952</v>
      </c>
      <c r="E315" s="307">
        <f t="shared" ca="1" si="125"/>
        <v>-4.5484137681419465</v>
      </c>
      <c r="F315" s="304">
        <f t="shared" ca="1" si="126"/>
        <v>4.625416113343487</v>
      </c>
      <c r="G315" s="306">
        <f t="shared" ca="1" si="127"/>
        <v>13.122748465266021</v>
      </c>
      <c r="H315" s="307">
        <f t="shared" ca="1" si="128"/>
        <v>-83.132250664634341</v>
      </c>
      <c r="I315" s="304">
        <f t="shared" ca="1" si="129"/>
        <v>84.161616119524695</v>
      </c>
      <c r="J315" s="306">
        <f t="shared" ca="1" si="130"/>
        <v>564.55633752976348</v>
      </c>
      <c r="K315" s="307">
        <f t="shared" ca="1" si="131"/>
        <v>763.29331399297121</v>
      </c>
      <c r="L315" s="304">
        <f t="shared" ca="1" si="116"/>
        <v>949.38956252499042</v>
      </c>
      <c r="M315" s="306">
        <f t="shared" ca="1" si="132"/>
        <v>-1.4142343113922651</v>
      </c>
      <c r="N315" s="304">
        <f t="shared" ca="1" si="133"/>
        <v>-81.029657285367023</v>
      </c>
      <c r="P315" s="310">
        <f t="shared" ca="1" si="134"/>
        <v>23</v>
      </c>
      <c r="Q315" s="304">
        <f t="shared" ca="1" si="135"/>
        <v>0</v>
      </c>
      <c r="R315" s="306">
        <f t="shared" ca="1" si="136"/>
        <v>0</v>
      </c>
      <c r="S315" s="307">
        <f t="shared" ca="1" si="137"/>
        <v>3.0549999999999997</v>
      </c>
      <c r="T315" s="304">
        <f t="shared" ca="1" si="117"/>
        <v>29.969549999999998</v>
      </c>
      <c r="U315" s="311">
        <f t="shared" ca="1" si="118"/>
        <v>0</v>
      </c>
      <c r="V315" s="306">
        <f t="shared" ca="1" si="119"/>
        <v>1.1349339112055754</v>
      </c>
      <c r="W315" s="304">
        <f t="shared" ca="1" si="120"/>
        <v>16.461582202602365</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4.358894868834553</v>
      </c>
      <c r="AH315" s="304">
        <f t="shared" ca="1" si="144"/>
        <v>-5.3282920425435192</v>
      </c>
    </row>
    <row r="316" spans="1:34" x14ac:dyDescent="0.2">
      <c r="A316" s="347">
        <f t="shared" ca="1" si="122"/>
        <v>0.1</v>
      </c>
      <c r="B316" s="304">
        <f t="shared" ca="1" si="123"/>
        <v>25.40000000000007</v>
      </c>
      <c r="D316" s="306">
        <f t="shared" ca="1" si="124"/>
        <v>-0.84017759960870164</v>
      </c>
      <c r="E316" s="307">
        <f t="shared" ca="1" si="125"/>
        <v>-4.4874980105461146</v>
      </c>
      <c r="F316" s="304">
        <f t="shared" ca="1" si="126"/>
        <v>4.5654722421168632</v>
      </c>
      <c r="G316" s="306">
        <f t="shared" ca="1" si="127"/>
        <v>13.03873070530515</v>
      </c>
      <c r="H316" s="307">
        <f t="shared" ca="1" si="128"/>
        <v>-83.581000465688959</v>
      </c>
      <c r="I316" s="304">
        <f t="shared" ca="1" si="129"/>
        <v>84.591915318492255</v>
      </c>
      <c r="J316" s="306">
        <f t="shared" ca="1" si="130"/>
        <v>565.86441148829203</v>
      </c>
      <c r="K316" s="307">
        <f t="shared" ca="1" si="131"/>
        <v>754.95765143645508</v>
      </c>
      <c r="L316" s="304">
        <f t="shared" ca="1" si="116"/>
        <v>943.48481050382532</v>
      </c>
      <c r="M316" s="306">
        <f t="shared" ca="1" si="132"/>
        <v>-1.41604253078941</v>
      </c>
      <c r="N316" s="304">
        <f t="shared" ca="1" si="133"/>
        <v>-81.133260625257122</v>
      </c>
      <c r="P316" s="310">
        <f t="shared" ca="1" si="134"/>
        <v>23</v>
      </c>
      <c r="Q316" s="304">
        <f t="shared" ca="1" si="135"/>
        <v>0</v>
      </c>
      <c r="R316" s="306">
        <f t="shared" ca="1" si="136"/>
        <v>0</v>
      </c>
      <c r="S316" s="307">
        <f t="shared" ca="1" si="137"/>
        <v>3.0549999999999997</v>
      </c>
      <c r="T316" s="304">
        <f t="shared" ca="1" si="117"/>
        <v>29.969549999999998</v>
      </c>
      <c r="U316" s="311">
        <f t="shared" ca="1" si="118"/>
        <v>0</v>
      </c>
      <c r="V316" s="306">
        <f t="shared" ca="1" si="119"/>
        <v>1.1358817142832713</v>
      </c>
      <c r="W316" s="304">
        <f t="shared" ca="1" si="120"/>
        <v>16.64422945379853</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4.3016090571478935</v>
      </c>
      <c r="AH316" s="304">
        <f t="shared" ca="1" si="144"/>
        <v>-5.3884066129631316</v>
      </c>
    </row>
    <row r="317" spans="1:34" x14ac:dyDescent="0.2">
      <c r="A317" s="347">
        <f t="shared" ca="1" si="122"/>
        <v>0.1</v>
      </c>
      <c r="B317" s="304">
        <f t="shared" ca="1" si="123"/>
        <v>25.500000000000071</v>
      </c>
      <c r="D317" s="306">
        <f t="shared" ca="1" si="124"/>
        <v>-0.83976725674151997</v>
      </c>
      <c r="E317" s="307">
        <f t="shared" ca="1" si="125"/>
        <v>-4.4269156290477527</v>
      </c>
      <c r="F317" s="304">
        <f t="shared" ca="1" si="126"/>
        <v>4.5058618523210896</v>
      </c>
      <c r="G317" s="306">
        <f t="shared" ca="1" si="127"/>
        <v>12.954753979630999</v>
      </c>
      <c r="H317" s="307">
        <f t="shared" ca="1" si="128"/>
        <v>-84.023692028593729</v>
      </c>
      <c r="I317" s="304">
        <f t="shared" ca="1" si="129"/>
        <v>85.016507060621649</v>
      </c>
      <c r="J317" s="306">
        <f t="shared" ca="1" si="130"/>
        <v>567.16408572253886</v>
      </c>
      <c r="K317" s="307">
        <f t="shared" ca="1" si="131"/>
        <v>746.57741681174093</v>
      </c>
      <c r="L317" s="304">
        <f t="shared" ca="1" si="116"/>
        <v>937.57823109689105</v>
      </c>
      <c r="M317" s="306">
        <f t="shared" ca="1" si="132"/>
        <v>-1.4178211068233477</v>
      </c>
      <c r="N317" s="304">
        <f t="shared" ca="1" si="133"/>
        <v>-81.235165525544872</v>
      </c>
      <c r="P317" s="310">
        <f t="shared" ca="1" si="134"/>
        <v>23</v>
      </c>
      <c r="Q317" s="304">
        <f t="shared" ca="1" si="135"/>
        <v>0</v>
      </c>
      <c r="R317" s="306">
        <f t="shared" ca="1" si="136"/>
        <v>0</v>
      </c>
      <c r="S317" s="307">
        <f t="shared" ca="1" si="137"/>
        <v>3.0549999999999997</v>
      </c>
      <c r="T317" s="304">
        <f t="shared" ca="1" si="117"/>
        <v>29.969549999999998</v>
      </c>
      <c r="U317" s="311">
        <f t="shared" ca="1" si="118"/>
        <v>0</v>
      </c>
      <c r="V317" s="306">
        <f t="shared" ca="1" si="119"/>
        <v>1.1368353531553324</v>
      </c>
      <c r="W317" s="304">
        <f t="shared" ca="1" si="120"/>
        <v>16.825847788113922</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4.2445727441606786</v>
      </c>
      <c r="AH317" s="304">
        <f t="shared" ca="1" si="144"/>
        <v>-5.4481929472335624</v>
      </c>
    </row>
    <row r="318" spans="1:34" x14ac:dyDescent="0.2">
      <c r="A318" s="347">
        <f t="shared" ca="1" si="122"/>
        <v>0.1</v>
      </c>
      <c r="B318" s="304">
        <f t="shared" ca="1" si="123"/>
        <v>25.600000000000072</v>
      </c>
      <c r="D318" s="306">
        <f t="shared" ca="1" si="124"/>
        <v>-0.83925058618276305</v>
      </c>
      <c r="E318" s="307">
        <f t="shared" ca="1" si="125"/>
        <v>-4.366675263836556</v>
      </c>
      <c r="F318" s="304">
        <f t="shared" ca="1" si="126"/>
        <v>4.4465935733109418</v>
      </c>
      <c r="G318" s="306">
        <f t="shared" ca="1" si="127"/>
        <v>12.870828921012722</v>
      </c>
      <c r="H318" s="307">
        <f t="shared" ca="1" si="128"/>
        <v>-84.460359554977387</v>
      </c>
      <c r="I318" s="304">
        <f t="shared" ca="1" si="129"/>
        <v>85.435417557767209</v>
      </c>
      <c r="J318" s="306">
        <f t="shared" ca="1" si="130"/>
        <v>568.45536486757101</v>
      </c>
      <c r="K318" s="307">
        <f t="shared" ca="1" si="131"/>
        <v>738.15321423256239</v>
      </c>
      <c r="L318" s="304">
        <f t="shared" ca="1" si="116"/>
        <v>931.67143861373495</v>
      </c>
      <c r="M318" s="306">
        <f t="shared" ca="1" si="132"/>
        <v>-1.419570781050296</v>
      </c>
      <c r="N318" s="304">
        <f t="shared" ca="1" si="133"/>
        <v>-81.335414474271815</v>
      </c>
      <c r="P318" s="310">
        <f t="shared" ca="1" si="134"/>
        <v>23</v>
      </c>
      <c r="Q318" s="304">
        <f t="shared" ca="1" si="135"/>
        <v>0</v>
      </c>
      <c r="R318" s="306">
        <f t="shared" ca="1" si="136"/>
        <v>0</v>
      </c>
      <c r="S318" s="307">
        <f t="shared" ca="1" si="137"/>
        <v>3.0549999999999997</v>
      </c>
      <c r="T318" s="304">
        <f t="shared" ca="1" si="117"/>
        <v>29.969549999999998</v>
      </c>
      <c r="U318" s="311">
        <f t="shared" ca="1" si="118"/>
        <v>0</v>
      </c>
      <c r="V318" s="306">
        <f t="shared" ca="1" si="119"/>
        <v>1.1377947722158488</v>
      </c>
      <c r="W318" s="304">
        <f t="shared" ca="1" si="120"/>
        <v>17.006411998559479</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4.1877972289822596</v>
      </c>
      <c r="AH318" s="304">
        <f t="shared" ca="1" si="144"/>
        <v>-5.5076424838343447</v>
      </c>
    </row>
    <row r="319" spans="1:34" x14ac:dyDescent="0.2">
      <c r="A319" s="347">
        <f t="shared" ca="1" si="122"/>
        <v>0.1</v>
      </c>
      <c r="B319" s="304">
        <f t="shared" ca="1" si="123"/>
        <v>25.700000000000074</v>
      </c>
      <c r="D319" s="306">
        <f t="shared" ca="1" si="124"/>
        <v>-0.83862934093976182</v>
      </c>
      <c r="E319" s="307">
        <f t="shared" ca="1" si="125"/>
        <v>-4.3067852417423964</v>
      </c>
      <c r="F319" s="304">
        <f t="shared" ca="1" si="126"/>
        <v>4.3876757275321943</v>
      </c>
      <c r="G319" s="306">
        <f t="shared" ca="1" si="127"/>
        <v>12.786965986918746</v>
      </c>
      <c r="H319" s="307">
        <f t="shared" ca="1" si="128"/>
        <v>-84.891038079151627</v>
      </c>
      <c r="I319" s="304">
        <f t="shared" ca="1" si="129"/>
        <v>85.84867410336976</v>
      </c>
      <c r="J319" s="306">
        <f t="shared" ca="1" si="130"/>
        <v>569.73825461296758</v>
      </c>
      <c r="K319" s="307">
        <f t="shared" ca="1" si="131"/>
        <v>729.68564435085591</v>
      </c>
      <c r="L319" s="304">
        <f t="shared" ca="1" si="116"/>
        <v>925.76607106825554</v>
      </c>
      <c r="M319" s="306">
        <f t="shared" ca="1" si="132"/>
        <v>-1.4212922698489563</v>
      </c>
      <c r="N319" s="304">
        <f t="shared" ca="1" si="133"/>
        <v>-81.434048516914103</v>
      </c>
      <c r="P319" s="310">
        <f t="shared" ca="1" si="134"/>
        <v>23</v>
      </c>
      <c r="Q319" s="304">
        <f t="shared" ca="1" si="135"/>
        <v>0</v>
      </c>
      <c r="R319" s="306">
        <f t="shared" ca="1" si="136"/>
        <v>0</v>
      </c>
      <c r="S319" s="307">
        <f t="shared" ca="1" si="137"/>
        <v>3.0549999999999997</v>
      </c>
      <c r="T319" s="304">
        <f t="shared" ca="1" si="117"/>
        <v>29.969549999999998</v>
      </c>
      <c r="U319" s="311">
        <f t="shared" ca="1" si="118"/>
        <v>0</v>
      </c>
      <c r="V319" s="306">
        <f t="shared" ca="1" si="119"/>
        <v>1.1387599161255599</v>
      </c>
      <c r="W319" s="304">
        <f t="shared" ca="1" si="120"/>
        <v>17.185897818208954</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4.1312933834448975</v>
      </c>
      <c r="AH319" s="304">
        <f t="shared" ca="1" si="144"/>
        <v>-5.5667469717052311</v>
      </c>
    </row>
    <row r="320" spans="1:34" x14ac:dyDescent="0.2">
      <c r="A320" s="347">
        <f t="shared" ca="1" si="122"/>
        <v>0.1</v>
      </c>
      <c r="B320" s="304">
        <f t="shared" ca="1" si="123"/>
        <v>25.800000000000075</v>
      </c>
      <c r="D320" s="306">
        <f t="shared" ca="1" si="124"/>
        <v>-0.83790528292559407</v>
      </c>
      <c r="E320" s="307">
        <f t="shared" ca="1" si="125"/>
        <v>-4.2472535789704402</v>
      </c>
      <c r="F320" s="304">
        <f t="shared" ca="1" si="126"/>
        <v>4.3291163332984981</v>
      </c>
      <c r="G320" s="306">
        <f t="shared" ca="1" si="127"/>
        <v>12.703175458626188</v>
      </c>
      <c r="H320" s="307">
        <f t="shared" ca="1" si="128"/>
        <v>-85.315763437048673</v>
      </c>
      <c r="I320" s="304">
        <f t="shared" ca="1" si="129"/>
        <v>86.256305030873506</v>
      </c>
      <c r="J320" s="306">
        <f t="shared" ca="1" si="130"/>
        <v>571.01276168524487</v>
      </c>
      <c r="K320" s="307">
        <f t="shared" ca="1" si="131"/>
        <v>721.17530427504585</v>
      </c>
      <c r="L320" s="304">
        <f t="shared" ca="1" si="116"/>
        <v>919.86379073404953</v>
      </c>
      <c r="M320" s="306">
        <f t="shared" ca="1" si="132"/>
        <v>-1.4229862654674768</v>
      </c>
      <c r="N320" s="304">
        <f t="shared" ca="1" si="133"/>
        <v>-81.531107316368974</v>
      </c>
      <c r="P320" s="310">
        <f t="shared" ca="1" si="134"/>
        <v>23</v>
      </c>
      <c r="Q320" s="304">
        <f t="shared" ca="1" si="135"/>
        <v>0</v>
      </c>
      <c r="R320" s="306">
        <f t="shared" ca="1" si="136"/>
        <v>0</v>
      </c>
      <c r="S320" s="307">
        <f t="shared" ca="1" si="137"/>
        <v>3.0549999999999997</v>
      </c>
      <c r="T320" s="304">
        <f t="shared" ca="1" si="117"/>
        <v>29.969549999999998</v>
      </c>
      <c r="U320" s="311">
        <f t="shared" ca="1" si="118"/>
        <v>0</v>
      </c>
      <c r="V320" s="306">
        <f t="shared" ca="1" si="119"/>
        <v>1.1397307298196868</v>
      </c>
      <c r="W320" s="304">
        <f t="shared" ca="1" si="120"/>
        <v>17.364281911287591</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4.0750716607448645</v>
      </c>
      <c r="AH320" s="304">
        <f t="shared" ca="1" si="144"/>
        <v>-5.62549846749884</v>
      </c>
    </row>
    <row r="321" spans="1:34" x14ac:dyDescent="0.2">
      <c r="A321" s="347">
        <f t="shared" ca="1" si="122"/>
        <v>0.1</v>
      </c>
      <c r="B321" s="304">
        <f t="shared" ca="1" si="123"/>
        <v>25.900000000000077</v>
      </c>
      <c r="D321" s="306">
        <f t="shared" ca="1" si="124"/>
        <v>-0.83708018160987829</v>
      </c>
      <c r="E321" s="307">
        <f t="shared" ca="1" si="125"/>
        <v>-4.1880879840107665</v>
      </c>
      <c r="F321" s="304">
        <f t="shared" ca="1" si="126"/>
        <v>4.2709231077437337</v>
      </c>
      <c r="G321" s="306">
        <f t="shared" ca="1" si="127"/>
        <v>12.619467440465201</v>
      </c>
      <c r="H321" s="307">
        <f t="shared" ca="1" si="128"/>
        <v>-85.734572235449747</v>
      </c>
      <c r="I321" s="304">
        <f t="shared" ca="1" si="129"/>
        <v>86.658339672973838</v>
      </c>
      <c r="J321" s="306">
        <f t="shared" ca="1" si="130"/>
        <v>572.27889383019942</v>
      </c>
      <c r="K321" s="307">
        <f t="shared" ca="1" si="131"/>
        <v>712.62278749142092</v>
      </c>
      <c r="L321" s="304">
        <f t="shared" ca="1" si="116"/>
        <v>913.96628470395967</v>
      </c>
      <c r="M321" s="306">
        <f t="shared" ca="1" si="132"/>
        <v>-1.4246534370194075</v>
      </c>
      <c r="N321" s="304">
        <f t="shared" ca="1" si="133"/>
        <v>-81.626629210018891</v>
      </c>
      <c r="P321" s="310">
        <f t="shared" ca="1" si="134"/>
        <v>23</v>
      </c>
      <c r="Q321" s="304">
        <f t="shared" ca="1" si="135"/>
        <v>0</v>
      </c>
      <c r="R321" s="306">
        <f t="shared" ca="1" si="136"/>
        <v>0</v>
      </c>
      <c r="S321" s="307">
        <f t="shared" ca="1" si="137"/>
        <v>3.0549999999999997</v>
      </c>
      <c r="T321" s="304">
        <f t="shared" ca="1" si="117"/>
        <v>29.969549999999998</v>
      </c>
      <c r="U321" s="311">
        <f t="shared" ca="1" si="118"/>
        <v>0</v>
      </c>
      <c r="V321" s="306">
        <f t="shared" ca="1" si="119"/>
        <v>1.1407071585155133</v>
      </c>
      <c r="W321" s="304">
        <f t="shared" ca="1" si="120"/>
        <v>17.541541863768686</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4.0191421039122268</v>
      </c>
      <c r="AH321" s="304">
        <f t="shared" ca="1" si="144"/>
        <v>-5.6838893326636963</v>
      </c>
    </row>
    <row r="322" spans="1:34" x14ac:dyDescent="0.2">
      <c r="A322" s="347">
        <f t="shared" ca="1" si="122"/>
        <v>0.1</v>
      </c>
      <c r="B322" s="304">
        <f t="shared" ca="1" si="123"/>
        <v>26.000000000000078</v>
      </c>
      <c r="D322" s="306">
        <f t="shared" ca="1" si="124"/>
        <v>-0.83615581270723427</v>
      </c>
      <c r="E322" s="307">
        <f t="shared" ca="1" si="125"/>
        <v>-4.1292958607136878</v>
      </c>
      <c r="F322" s="304">
        <f t="shared" ca="1" si="126"/>
        <v>4.2131034699412844</v>
      </c>
      <c r="G322" s="306">
        <f t="shared" ca="1" si="127"/>
        <v>12.535851859194477</v>
      </c>
      <c r="H322" s="307">
        <f t="shared" ca="1" si="128"/>
        <v>-86.147501821521118</v>
      </c>
      <c r="I322" s="304">
        <f t="shared" ca="1" si="129"/>
        <v>87.054808321681193</v>
      </c>
      <c r="J322" s="306">
        <f t="shared" ca="1" si="130"/>
        <v>573.53665979518246</v>
      </c>
      <c r="K322" s="307">
        <f t="shared" ca="1" si="131"/>
        <v>704.02868378857238</v>
      </c>
      <c r="L322" s="304">
        <f t="shared" ca="1" si="116"/>
        <v>908.0752654522006</v>
      </c>
      <c r="M322" s="306">
        <f t="shared" ca="1" si="132"/>
        <v>-1.4262944314314845</v>
      </c>
      <c r="N322" s="304">
        <f t="shared" ca="1" si="133"/>
        <v>-81.720651264035453</v>
      </c>
      <c r="P322" s="310">
        <f t="shared" ca="1" si="134"/>
        <v>23</v>
      </c>
      <c r="Q322" s="304">
        <f t="shared" ca="1" si="135"/>
        <v>0</v>
      </c>
      <c r="R322" s="306">
        <f t="shared" ca="1" si="136"/>
        <v>0</v>
      </c>
      <c r="S322" s="307">
        <f t="shared" ca="1" si="137"/>
        <v>3.0549999999999997</v>
      </c>
      <c r="T322" s="304">
        <f t="shared" ca="1" si="117"/>
        <v>29.969549999999998</v>
      </c>
      <c r="U322" s="311">
        <f t="shared" ca="1" si="118"/>
        <v>0</v>
      </c>
      <c r="V322" s="306">
        <f t="shared" ca="1" si="119"/>
        <v>1.14168914771971</v>
      </c>
      <c r="W322" s="304">
        <f t="shared" ca="1" si="120"/>
        <v>17.717656173503332</v>
      </c>
      <c r="Y322" s="314" t="str">
        <f t="shared" ca="1" si="138"/>
        <v/>
      </c>
      <c r="Z322" s="315" t="str">
        <f t="shared" ca="1" si="139"/>
        <v/>
      </c>
      <c r="AA322" s="316" t="str">
        <f t="shared" ca="1" si="140"/>
        <v/>
      </c>
      <c r="AC322" s="310">
        <f t="shared" ca="1" si="141"/>
        <v>26.000000000000078</v>
      </c>
      <c r="AD322" s="323">
        <f t="shared" ca="1" si="142"/>
        <v>573.53665979518246</v>
      </c>
      <c r="AE322" s="324" t="e">
        <f t="shared" ca="1" si="121"/>
        <v>#N/A</v>
      </c>
      <c r="AG322" s="306">
        <f t="shared" ca="1" si="143"/>
        <v>3.9635143541228626</v>
      </c>
      <c r="AH322" s="304">
        <f t="shared" ca="1" si="144"/>
        <v>-5.7419122303661823</v>
      </c>
    </row>
    <row r="323" spans="1:34" x14ac:dyDescent="0.2">
      <c r="A323" s="347">
        <f t="shared" ca="1" si="122"/>
        <v>0.1</v>
      </c>
      <c r="B323" s="304">
        <f t="shared" ca="1" si="123"/>
        <v>26.10000000000008</v>
      </c>
      <c r="D323" s="306">
        <f t="shared" ca="1" si="124"/>
        <v>-0.8351339569032461</v>
      </c>
      <c r="E323" s="307">
        <f t="shared" ca="1" si="125"/>
        <v>-4.070884311522212</v>
      </c>
      <c r="F323" s="304">
        <f t="shared" ca="1" si="126"/>
        <v>4.1556645441818985</v>
      </c>
      <c r="G323" s="306">
        <f t="shared" ca="1" si="127"/>
        <v>12.452338463504152</v>
      </c>
      <c r="H323" s="307">
        <f t="shared" ca="1" si="128"/>
        <v>-86.554590252673336</v>
      </c>
      <c r="I323" s="304">
        <f t="shared" ca="1" si="129"/>
        <v>87.445742189187456</v>
      </c>
      <c r="J323" s="306">
        <f t="shared" ca="1" si="130"/>
        <v>574.78606931131742</v>
      </c>
      <c r="K323" s="307">
        <f t="shared" ca="1" si="131"/>
        <v>695.39357918486269</v>
      </c>
      <c r="L323" s="304">
        <f t="shared" ca="1" si="116"/>
        <v>902.19247139725599</v>
      </c>
      <c r="M323" s="306">
        <f t="shared" ca="1" si="132"/>
        <v>-1.4279098743459047</v>
      </c>
      <c r="N323" s="304">
        <f t="shared" ca="1" si="133"/>
        <v>-81.813209325076045</v>
      </c>
      <c r="P323" s="310">
        <f t="shared" ca="1" si="134"/>
        <v>23</v>
      </c>
      <c r="Q323" s="304">
        <f t="shared" ca="1" si="135"/>
        <v>0</v>
      </c>
      <c r="R323" s="306">
        <f t="shared" ca="1" si="136"/>
        <v>0</v>
      </c>
      <c r="S323" s="307">
        <f t="shared" ca="1" si="137"/>
        <v>3.0549999999999997</v>
      </c>
      <c r="T323" s="304">
        <f t="shared" ca="1" si="117"/>
        <v>29.969549999999998</v>
      </c>
      <c r="U323" s="311">
        <f t="shared" ca="1" si="118"/>
        <v>0</v>
      </c>
      <c r="V323" s="306">
        <f t="shared" ca="1" si="119"/>
        <v>1.1426766432354065</v>
      </c>
      <c r="W323" s="304">
        <f t="shared" ca="1" si="120"/>
        <v>17.892604239908746</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3.9081976588650429</v>
      </c>
      <c r="AH323" s="304">
        <f t="shared" ca="1" si="144"/>
        <v>-5.7995601222596838</v>
      </c>
    </row>
    <row r="324" spans="1:34" x14ac:dyDescent="0.2">
      <c r="A324" s="347">
        <f t="shared" ca="1" si="122"/>
        <v>0.1</v>
      </c>
      <c r="B324" s="304">
        <f t="shared" ca="1" si="123"/>
        <v>26.200000000000081</v>
      </c>
      <c r="D324" s="306">
        <f t="shared" ca="1" si="124"/>
        <v>-0.83401639861773758</v>
      </c>
      <c r="E324" s="307">
        <f t="shared" ca="1" si="125"/>
        <v>-4.0128601408530589</v>
      </c>
      <c r="F324" s="304">
        <f t="shared" ca="1" si="126"/>
        <v>4.0986131634018026</v>
      </c>
      <c r="G324" s="306">
        <f t="shared" ca="1" si="127"/>
        <v>12.368936823642377</v>
      </c>
      <c r="H324" s="307">
        <f t="shared" ca="1" si="128"/>
        <v>-86.955876266758636</v>
      </c>
      <c r="I324" s="304">
        <f t="shared" ca="1" si="129"/>
        <v>87.831173369522361</v>
      </c>
      <c r="J324" s="306">
        <f t="shared" ca="1" si="130"/>
        <v>576.02713307567478</v>
      </c>
      <c r="K324" s="307">
        <f t="shared" ca="1" si="131"/>
        <v>686.71805585889103</v>
      </c>
      <c r="L324" s="304">
        <f t="shared" ref="L324:L387" ca="1" si="145">SQRT(pos_x^2+pos_z^2)</f>
        <v>896.31966746356522</v>
      </c>
      <c r="M324" s="306">
        <f t="shared" ca="1" si="132"/>
        <v>-1.4295003709795893</v>
      </c>
      <c r="N324" s="304">
        <f t="shared" ca="1" si="133"/>
        <v>-81.90433806951593</v>
      </c>
      <c r="P324" s="310">
        <f t="shared" ca="1" si="134"/>
        <v>23</v>
      </c>
      <c r="Q324" s="304">
        <f t="shared" ca="1" si="135"/>
        <v>0</v>
      </c>
      <c r="R324" s="306">
        <f t="shared" ca="1" si="136"/>
        <v>0</v>
      </c>
      <c r="S324" s="307">
        <f t="shared" ca="1" si="137"/>
        <v>3.0549999999999997</v>
      </c>
      <c r="T324" s="304">
        <f t="shared" ref="T324:T387" ca="1" si="146">m*g</f>
        <v>29.969549999999998</v>
      </c>
      <c r="U324" s="311">
        <f t="shared" ref="U324:U387" ca="1" si="147">IF(pos_xz&lt;L_rampe,Poids*COS(Beta),0)</f>
        <v>0</v>
      </c>
      <c r="V324" s="306">
        <f t="shared" ref="V324:V387" ca="1" si="148">Rho_moyen*(20000-Alt_rampe-pos_z)/(20000+Alt_rampe+pos_z)</f>
        <v>1.1436695911690169</v>
      </c>
      <c r="W324" s="304">
        <f t="shared" ref="W324:W387" ca="1" si="149">1/2*Rho*Sref*Cx*vit_xz^2</f>
        <v>18.066366353240113</v>
      </c>
      <c r="Y324" s="314" t="str">
        <f t="shared" ca="1" si="138"/>
        <v/>
      </c>
      <c r="Z324" s="315" t="str">
        <f t="shared" ca="1" si="139"/>
        <v/>
      </c>
      <c r="AA324" s="316" t="str">
        <f t="shared" ca="1" si="140"/>
        <v/>
      </c>
      <c r="AC324" s="310" t="e">
        <f t="shared" ca="1" si="141"/>
        <v>#N/A</v>
      </c>
      <c r="AD324" s="323" t="e">
        <f t="shared" ca="1" si="142"/>
        <v>#N/A</v>
      </c>
      <c r="AE324" s="324" t="e">
        <f t="shared" ref="AE324:AE387" ca="1" si="150">IF(t&lt;T_para, pos_z, NA())</f>
        <v>#N/A</v>
      </c>
      <c r="AG324" s="306">
        <f t="shared" ca="1" si="143"/>
        <v>3.8532008799713022</v>
      </c>
      <c r="AH324" s="304">
        <f t="shared" ca="1" si="144"/>
        <v>-5.8568262651092464</v>
      </c>
    </row>
    <row r="325" spans="1:34" x14ac:dyDescent="0.2">
      <c r="A325" s="347">
        <f t="shared" ref="A325:A388" ca="1" si="151">IF(B324+0.01&lt;=T_ini+ROUNDUP(Temps_fin_propu,0), 0.01, IF(K324&gt;0, 0.1, 0.0001))</f>
        <v>0.1</v>
      </c>
      <c r="B325" s="304">
        <f t="shared" ref="B325:B388" ca="1" si="152">B324+pas</f>
        <v>26.300000000000082</v>
      </c>
      <c r="D325" s="306">
        <f t="shared" ref="D325:D388" ca="1" si="153">IF(AND(L324&lt;L_rampe,Poussee&lt;Poids*SIN(M324)),0,(-W324+Poussee)/m*COS(M324)-U324/m*SIN(M324))</f>
        <v>-0.83280492480515178</v>
      </c>
      <c r="E325" s="307">
        <f t="shared" ref="E325:E388" ca="1" si="154">IF(AND(L324&lt;L_rampe,Poussee&lt;Poids*SIN(M324)),0,(-W324+Poussee)/m*SIN(M324)+U324/m*COS(M324)-Poids/m)</f>
        <v>-3.9552298586178178</v>
      </c>
      <c r="F325" s="304">
        <f t="shared" ref="F325:F388" ca="1" si="155">SQRT(acc_x^2+acc_z^2)</f>
        <v>4.0419558727528972</v>
      </c>
      <c r="G325" s="306">
        <f t="shared" ref="G325:G388" ca="1" si="156">G324+acc_x*pas</f>
        <v>12.285656331161862</v>
      </c>
      <c r="H325" s="307">
        <f t="shared" ref="H325:H388" ca="1" si="157">H324+acc_z*pas</f>
        <v>-87.351399252620425</v>
      </c>
      <c r="I325" s="304">
        <f t="shared" ref="I325:I388" ca="1" si="158">SQRT(vit_x^2+vit_z^2)</f>
        <v>88.211134800988205</v>
      </c>
      <c r="J325" s="306">
        <f t="shared" ref="J325:J388" ca="1" si="159">J324+0.5*(vit_x+G324)*pas*(K324&gt;=0)</f>
        <v>577.25986273341505</v>
      </c>
      <c r="K325" s="307">
        <f t="shared" ref="K325:K388" ca="1" si="160">K324+0.5*(vit_z+H324)*pas</f>
        <v>678.00269208292207</v>
      </c>
      <c r="L325" s="304">
        <f t="shared" ca="1" si="145"/>
        <v>890.45864563981343</v>
      </c>
      <c r="M325" s="306">
        <f t="shared" ref="M325:M388" ca="1" si="161">IF(AND(L324&gt;L_rampe,G325&gt;0),ATAN2(G325,H325),$M$4)</f>
        <v>-1.4310665069427779</v>
      </c>
      <c r="N325" s="304">
        <f t="shared" ref="N325:N388" ca="1" si="162">DEGREES(Beta)</f>
        <v>-81.9940710503503</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3.0549999999999997</v>
      </c>
      <c r="T325" s="304">
        <f t="shared" ca="1" si="146"/>
        <v>29.969549999999998</v>
      </c>
      <c r="U325" s="311">
        <f t="shared" ca="1" si="147"/>
        <v>0</v>
      </c>
      <c r="V325" s="306">
        <f t="shared" ca="1" si="148"/>
        <v>1.1446679379368128</v>
      </c>
      <c r="W325" s="304">
        <f t="shared" ca="1" si="149"/>
        <v>18.238923683470478</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3.7985325015252176</v>
      </c>
      <c r="AH325" s="304">
        <f t="shared" ref="AH325:AH388" ca="1" si="173">IF(AND(L324&lt;L_rampe,Poussee&lt;Poids*SIN(M324)), g*SIN(M324), (-W324+Poussee)/m)</f>
        <v>-5.9137042072799062</v>
      </c>
    </row>
    <row r="326" spans="1:34" x14ac:dyDescent="0.2">
      <c r="A326" s="347">
        <f t="shared" ca="1" si="151"/>
        <v>0.1</v>
      </c>
      <c r="B326" s="304">
        <f t="shared" ca="1" si="152"/>
        <v>26.400000000000084</v>
      </c>
      <c r="D326" s="306">
        <f t="shared" ca="1" si="153"/>
        <v>-0.83150132379180097</v>
      </c>
      <c r="E326" s="307">
        <f t="shared" ca="1" si="154"/>
        <v>-3.8979996838759758</v>
      </c>
      <c r="F326" s="304">
        <f t="shared" ca="1" si="155"/>
        <v>3.9856989333070212</v>
      </c>
      <c r="G326" s="306">
        <f t="shared" ca="1" si="156"/>
        <v>12.202506198782682</v>
      </c>
      <c r="H326" s="307">
        <f t="shared" ca="1" si="157"/>
        <v>-87.741199221008017</v>
      </c>
      <c r="I326" s="304">
        <f t="shared" ca="1" si="158"/>
        <v>88.585660229361878</v>
      </c>
      <c r="J326" s="306">
        <f t="shared" ca="1" si="159"/>
        <v>578.48427085991227</v>
      </c>
      <c r="K326" s="307">
        <f t="shared" ca="1" si="160"/>
        <v>669.24806215924059</v>
      </c>
      <c r="L326" s="304">
        <f t="shared" ca="1" si="145"/>
        <v>884.61122553143252</v>
      </c>
      <c r="M326" s="306">
        <f t="shared" ca="1" si="161"/>
        <v>-1.4326088490191544</v>
      </c>
      <c r="N326" s="304">
        <f t="shared" ca="1" si="162"/>
        <v>-82.082440741892114</v>
      </c>
      <c r="P326" s="310">
        <f t="shared" ca="1" si="163"/>
        <v>23</v>
      </c>
      <c r="Q326" s="304">
        <f t="shared" ca="1" si="164"/>
        <v>0</v>
      </c>
      <c r="R326" s="306">
        <f t="shared" ca="1" si="165"/>
        <v>0</v>
      </c>
      <c r="S326" s="307">
        <f t="shared" ca="1" si="166"/>
        <v>3.0549999999999997</v>
      </c>
      <c r="T326" s="304">
        <f t="shared" ca="1" si="146"/>
        <v>29.969549999999998</v>
      </c>
      <c r="U326" s="311">
        <f t="shared" ca="1" si="147"/>
        <v>0</v>
      </c>
      <c r="V326" s="306">
        <f t="shared" ca="1" si="148"/>
        <v>1.145671630271254</v>
      </c>
      <c r="W326" s="304">
        <f t="shared" ca="1" si="149"/>
        <v>18.41025826880287</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3.7442006376515442</v>
      </c>
      <c r="AH326" s="304">
        <f t="shared" ca="1" si="173"/>
        <v>-5.9701877850967202</v>
      </c>
    </row>
    <row r="327" spans="1:34" x14ac:dyDescent="0.2">
      <c r="A327" s="347">
        <f t="shared" ca="1" si="151"/>
        <v>0.1</v>
      </c>
      <c r="B327" s="304">
        <f t="shared" ca="1" si="152"/>
        <v>26.500000000000085</v>
      </c>
      <c r="D327" s="306">
        <f t="shared" ca="1" si="153"/>
        <v>-0.83010738414973229</v>
      </c>
      <c r="E327" s="307">
        <f t="shared" ca="1" si="154"/>
        <v>-3.841175548611691</v>
      </c>
      <c r="F327" s="304">
        <f t="shared" ca="1" si="155"/>
        <v>3.9298483258864123</v>
      </c>
      <c r="G327" s="306">
        <f t="shared" ca="1" si="156"/>
        <v>12.119495460367709</v>
      </c>
      <c r="H327" s="307">
        <f t="shared" ca="1" si="157"/>
        <v>-88.12531677586918</v>
      </c>
      <c r="I327" s="304">
        <f t="shared" ca="1" si="158"/>
        <v>88.954784171854214</v>
      </c>
      <c r="J327" s="306">
        <f t="shared" ca="1" si="159"/>
        <v>579.70037094286977</v>
      </c>
      <c r="K327" s="307">
        <f t="shared" ca="1" si="160"/>
        <v>660.45473635939675</v>
      </c>
      <c r="L327" s="304">
        <f t="shared" ca="1" si="145"/>
        <v>878.77925490470079</v>
      </c>
      <c r="M327" s="306">
        <f t="shared" ca="1" si="161"/>
        <v>-1.4341279459095724</v>
      </c>
      <c r="N327" s="304">
        <f t="shared" ca="1" si="162"/>
        <v>-82.169478582384514</v>
      </c>
      <c r="P327" s="310">
        <f t="shared" ca="1" si="163"/>
        <v>23</v>
      </c>
      <c r="Q327" s="304">
        <f t="shared" ca="1" si="164"/>
        <v>0</v>
      </c>
      <c r="R327" s="306">
        <f t="shared" ca="1" si="165"/>
        <v>0</v>
      </c>
      <c r="S327" s="307">
        <f t="shared" ca="1" si="166"/>
        <v>3.0549999999999997</v>
      </c>
      <c r="T327" s="304">
        <f t="shared" ca="1" si="146"/>
        <v>29.969549999999998</v>
      </c>
      <c r="U327" s="311">
        <f t="shared" ca="1" si="147"/>
        <v>0</v>
      </c>
      <c r="V327" s="306">
        <f t="shared" ca="1" si="148"/>
        <v>1.1466806152270757</v>
      </c>
      <c r="W327" s="304">
        <f t="shared" ca="1" si="149"/>
        <v>18.580353003838702</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3.6902130401970981</v>
      </c>
      <c r="AH327" s="304">
        <f t="shared" ca="1" si="173"/>
        <v>-6.0262711190844103</v>
      </c>
    </row>
    <row r="328" spans="1:34" x14ac:dyDescent="0.2">
      <c r="A328" s="347">
        <f t="shared" ca="1" si="151"/>
        <v>0.1</v>
      </c>
      <c r="B328" s="304">
        <f t="shared" ca="1" si="152"/>
        <v>26.600000000000087</v>
      </c>
      <c r="D328" s="306">
        <f t="shared" ca="1" si="153"/>
        <v>-0.82862489360692893</v>
      </c>
      <c r="E328" s="307">
        <f t="shared" ca="1" si="154"/>
        <v>-3.7847631016261829</v>
      </c>
      <c r="F328" s="304">
        <f t="shared" ca="1" si="155"/>
        <v>3.8744097550125156</v>
      </c>
      <c r="G328" s="306">
        <f t="shared" ca="1" si="156"/>
        <v>12.036632971007016</v>
      </c>
      <c r="H328" s="307">
        <f t="shared" ca="1" si="157"/>
        <v>-88.503793086031806</v>
      </c>
      <c r="I328" s="304">
        <f t="shared" ca="1" si="158"/>
        <v>89.318541881816813</v>
      </c>
      <c r="J328" s="306">
        <f t="shared" ca="1" si="159"/>
        <v>580.90817736443853</v>
      </c>
      <c r="K328" s="307">
        <f t="shared" ca="1" si="160"/>
        <v>651.62328086630168</v>
      </c>
      <c r="L328" s="304">
        <f t="shared" ca="1" si="145"/>
        <v>872.96461021958794</v>
      </c>
      <c r="M328" s="306">
        <f t="shared" ca="1" si="161"/>
        <v>-1.4356243289413215</v>
      </c>
      <c r="N328" s="304">
        <f t="shared" ca="1" si="162"/>
        <v>-82.255215014638722</v>
      </c>
      <c r="P328" s="310">
        <f t="shared" ca="1" si="163"/>
        <v>23</v>
      </c>
      <c r="Q328" s="304">
        <f t="shared" ca="1" si="164"/>
        <v>0</v>
      </c>
      <c r="R328" s="306">
        <f t="shared" ca="1" si="165"/>
        <v>0</v>
      </c>
      <c r="S328" s="307">
        <f t="shared" ca="1" si="166"/>
        <v>3.0549999999999997</v>
      </c>
      <c r="T328" s="304">
        <f t="shared" ca="1" si="146"/>
        <v>29.969549999999998</v>
      </c>
      <c r="U328" s="311">
        <f t="shared" ca="1" si="147"/>
        <v>0</v>
      </c>
      <c r="V328" s="306">
        <f t="shared" ca="1" si="148"/>
        <v>1.1476948401871359</v>
      </c>
      <c r="W328" s="304">
        <f t="shared" ca="1" si="149"/>
        <v>18.749191627425542</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3.6365771063088701</v>
      </c>
      <c r="AH328" s="304">
        <f t="shared" ca="1" si="173"/>
        <v>-6.0819486100945017</v>
      </c>
    </row>
    <row r="329" spans="1:34" x14ac:dyDescent="0.2">
      <c r="A329" s="347">
        <f t="shared" ca="1" si="151"/>
        <v>0.1</v>
      </c>
      <c r="B329" s="304">
        <f t="shared" ca="1" si="152"/>
        <v>26.700000000000088</v>
      </c>
      <c r="D329" s="306">
        <f t="shared" ca="1" si="153"/>
        <v>-0.8270556379935522</v>
      </c>
      <c r="E329" s="307">
        <f t="shared" ca="1" si="154"/>
        <v>-3.7287677125380148</v>
      </c>
      <c r="F329" s="304">
        <f t="shared" ca="1" si="155"/>
        <v>3.8193886529656682</v>
      </c>
      <c r="G329" s="306">
        <f t="shared" ca="1" si="156"/>
        <v>11.953927407207662</v>
      </c>
      <c r="H329" s="307">
        <f t="shared" ca="1" si="157"/>
        <v>-88.876669857285606</v>
      </c>
      <c r="I329" s="304">
        <f t="shared" ca="1" si="158"/>
        <v>89.676969314187517</v>
      </c>
      <c r="J329" s="306">
        <f t="shared" ca="1" si="159"/>
        <v>582.1077053833493</v>
      </c>
      <c r="K329" s="307">
        <f t="shared" ca="1" si="160"/>
        <v>642.75425771913581</v>
      </c>
      <c r="L329" s="304">
        <f t="shared" ca="1" si="145"/>
        <v>867.16919714825281</v>
      </c>
      <c r="M329" s="306">
        <f t="shared" ca="1" si="161"/>
        <v>-1.4370985127447629</v>
      </c>
      <c r="N329" s="304">
        <f t="shared" ca="1" si="162"/>
        <v>-82.339679524802463</v>
      </c>
      <c r="P329" s="310">
        <f t="shared" ca="1" si="163"/>
        <v>23</v>
      </c>
      <c r="Q329" s="304">
        <f t="shared" ca="1" si="164"/>
        <v>0</v>
      </c>
      <c r="R329" s="306">
        <f t="shared" ca="1" si="165"/>
        <v>0</v>
      </c>
      <c r="S329" s="307">
        <f t="shared" ca="1" si="166"/>
        <v>3.0549999999999997</v>
      </c>
      <c r="T329" s="304">
        <f t="shared" ca="1" si="146"/>
        <v>29.969549999999998</v>
      </c>
      <c r="U329" s="311">
        <f t="shared" ca="1" si="147"/>
        <v>0</v>
      </c>
      <c r="V329" s="306">
        <f t="shared" ca="1" si="148"/>
        <v>1.1487142528680243</v>
      </c>
      <c r="W329" s="304">
        <f t="shared" ca="1" si="149"/>
        <v>18.916758710207468</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3.5832998859150189</v>
      </c>
      <c r="AH329" s="304">
        <f t="shared" ca="1" si="173"/>
        <v>-6.1372149353275107</v>
      </c>
    </row>
    <row r="330" spans="1:34" x14ac:dyDescent="0.2">
      <c r="A330" s="347">
        <f t="shared" ca="1" si="151"/>
        <v>0.1</v>
      </c>
      <c r="B330" s="304">
        <f t="shared" ca="1" si="152"/>
        <v>26.80000000000009</v>
      </c>
      <c r="D330" s="306">
        <f t="shared" ca="1" si="153"/>
        <v>-0.82540140022389263</v>
      </c>
      <c r="E330" s="307">
        <f t="shared" ca="1" si="154"/>
        <v>-3.6731944758834558</v>
      </c>
      <c r="F330" s="304">
        <f t="shared" ca="1" si="155"/>
        <v>3.7647901839481439</v>
      </c>
      <c r="G330" s="306">
        <f t="shared" ca="1" si="156"/>
        <v>11.871387267185272</v>
      </c>
      <c r="H330" s="307">
        <f t="shared" ca="1" si="157"/>
        <v>-89.243989304873949</v>
      </c>
      <c r="I330" s="304">
        <f t="shared" ca="1" si="158"/>
        <v>90.030103091665652</v>
      </c>
      <c r="J330" s="306">
        <f t="shared" ca="1" si="159"/>
        <v>583.29897111706896</v>
      </c>
      <c r="K330" s="307">
        <f t="shared" ca="1" si="160"/>
        <v>633.84822476102784</v>
      </c>
      <c r="L330" s="304">
        <f t="shared" ca="1" si="145"/>
        <v>861.39495107583355</v>
      </c>
      <c r="M330" s="306">
        <f t="shared" ca="1" si="161"/>
        <v>-1.4385509958990503</v>
      </c>
      <c r="N330" s="304">
        <f t="shared" ca="1" si="162"/>
        <v>-82.422900679356985</v>
      </c>
      <c r="P330" s="310">
        <f t="shared" ca="1" si="163"/>
        <v>23</v>
      </c>
      <c r="Q330" s="304">
        <f t="shared" ca="1" si="164"/>
        <v>0</v>
      </c>
      <c r="R330" s="306">
        <f t="shared" ca="1" si="165"/>
        <v>0</v>
      </c>
      <c r="S330" s="307">
        <f t="shared" ca="1" si="166"/>
        <v>3.0549999999999997</v>
      </c>
      <c r="T330" s="304">
        <f t="shared" ca="1" si="146"/>
        <v>29.969549999999998</v>
      </c>
      <c r="U330" s="311">
        <f t="shared" ca="1" si="147"/>
        <v>0</v>
      </c>
      <c r="V330" s="306">
        <f t="shared" ca="1" si="148"/>
        <v>1.1497388013254373</v>
      </c>
      <c r="W330" s="304">
        <f t="shared" ca="1" si="149"/>
        <v>19.083039641900402</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3.530388089113619</v>
      </c>
      <c r="AH330" s="304">
        <f t="shared" ca="1" si="173"/>
        <v>-6.1920650442577641</v>
      </c>
    </row>
    <row r="331" spans="1:34" x14ac:dyDescent="0.2">
      <c r="A331" s="347">
        <f t="shared" ca="1" si="151"/>
        <v>0.1</v>
      </c>
      <c r="B331" s="304">
        <f t="shared" ca="1" si="152"/>
        <v>26.900000000000091</v>
      </c>
      <c r="D331" s="306">
        <f t="shared" ca="1" si="153"/>
        <v>-0.82366395931369185</v>
      </c>
      <c r="E331" s="307">
        <f t="shared" ca="1" si="154"/>
        <v>-3.6180482153093845</v>
      </c>
      <c r="F331" s="304">
        <f t="shared" ca="1" si="155"/>
        <v>3.7106192483432912</v>
      </c>
      <c r="G331" s="306">
        <f t="shared" ca="1" si="156"/>
        <v>11.789020871253902</v>
      </c>
      <c r="H331" s="307">
        <f t="shared" ca="1" si="157"/>
        <v>-89.605794126404888</v>
      </c>
      <c r="I331" s="304">
        <f t="shared" ca="1" si="158"/>
        <v>90.377980471608879</v>
      </c>
      <c r="J331" s="306">
        <f t="shared" ca="1" si="159"/>
        <v>584.48199152399093</v>
      </c>
      <c r="K331" s="307">
        <f t="shared" ca="1" si="160"/>
        <v>624.90573558946392</v>
      </c>
      <c r="L331" s="304">
        <f t="shared" ca="1" si="145"/>
        <v>855.64383757990072</v>
      </c>
      <c r="M331" s="306">
        <f t="shared" ca="1" si="161"/>
        <v>-1.4399822615485545</v>
      </c>
      <c r="N331" s="304">
        <f t="shared" ca="1" si="162"/>
        <v>-82.504906160435624</v>
      </c>
      <c r="P331" s="310">
        <f t="shared" ca="1" si="163"/>
        <v>23</v>
      </c>
      <c r="Q331" s="304">
        <f t="shared" ca="1" si="164"/>
        <v>0</v>
      </c>
      <c r="R331" s="306">
        <f t="shared" ca="1" si="165"/>
        <v>0</v>
      </c>
      <c r="S331" s="307">
        <f t="shared" ca="1" si="166"/>
        <v>3.0549999999999997</v>
      </c>
      <c r="T331" s="304">
        <f t="shared" ca="1" si="146"/>
        <v>29.969549999999998</v>
      </c>
      <c r="U331" s="311">
        <f t="shared" ca="1" si="147"/>
        <v>0</v>
      </c>
      <c r="V331" s="306">
        <f t="shared" ca="1" si="148"/>
        <v>1.1507684339593212</v>
      </c>
      <c r="W331" s="304">
        <f t="shared" ca="1" si="149"/>
        <v>19.248020618314424</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3.4778480934732903</v>
      </c>
      <c r="AH331" s="304">
        <f t="shared" ca="1" si="173"/>
        <v>-6.2464941544682171</v>
      </c>
    </row>
    <row r="332" spans="1:34" x14ac:dyDescent="0.2">
      <c r="A332" s="347">
        <f t="shared" ca="1" si="151"/>
        <v>0.1</v>
      </c>
      <c r="B332" s="304">
        <f t="shared" ca="1" si="152"/>
        <v>27.000000000000092</v>
      </c>
      <c r="D332" s="306">
        <f t="shared" ca="1" si="153"/>
        <v>-0.8218450894324707</v>
      </c>
      <c r="E332" s="307">
        <f t="shared" ca="1" si="154"/>
        <v>-3.563333487851394</v>
      </c>
      <c r="F332" s="304">
        <f t="shared" ca="1" si="155"/>
        <v>3.6568804870637277</v>
      </c>
      <c r="G332" s="306">
        <f t="shared" ca="1" si="156"/>
        <v>11.706836362310655</v>
      </c>
      <c r="H332" s="307">
        <f t="shared" ca="1" si="157"/>
        <v>-89.96212747519003</v>
      </c>
      <c r="I332" s="304">
        <f t="shared" ca="1" si="158"/>
        <v>90.720639313643844</v>
      </c>
      <c r="J332" s="306">
        <f t="shared" ca="1" si="159"/>
        <v>585.6567843856692</v>
      </c>
      <c r="K332" s="307">
        <f t="shared" ca="1" si="160"/>
        <v>615.92733950938418</v>
      </c>
      <c r="L332" s="304">
        <f t="shared" ca="1" si="145"/>
        <v>849.91785288465996</v>
      </c>
      <c r="M332" s="306">
        <f t="shared" ca="1" si="161"/>
        <v>-1.4413927779915126</v>
      </c>
      <c r="N332" s="304">
        <f t="shared" ca="1" si="162"/>
        <v>-82.585722799550922</v>
      </c>
      <c r="P332" s="310">
        <f t="shared" ca="1" si="163"/>
        <v>23</v>
      </c>
      <c r="Q332" s="304">
        <f t="shared" ca="1" si="164"/>
        <v>0</v>
      </c>
      <c r="R332" s="306">
        <f t="shared" ca="1" si="165"/>
        <v>0</v>
      </c>
      <c r="S332" s="307">
        <f t="shared" ca="1" si="166"/>
        <v>3.0549999999999997</v>
      </c>
      <c r="T332" s="304">
        <f t="shared" ca="1" si="146"/>
        <v>29.969549999999998</v>
      </c>
      <c r="U332" s="311">
        <f t="shared" ca="1" si="147"/>
        <v>0</v>
      </c>
      <c r="V332" s="306">
        <f t="shared" ca="1" si="148"/>
        <v>1.1518030995187869</v>
      </c>
      <c r="W332" s="304">
        <f t="shared" ca="1" si="149"/>
        <v>19.411688628144738</v>
      </c>
      <c r="Y332" s="314" t="str">
        <f t="shared" ca="1" si="167"/>
        <v/>
      </c>
      <c r="Z332" s="315" t="str">
        <f t="shared" ca="1" si="168"/>
        <v/>
      </c>
      <c r="AA332" s="316" t="str">
        <f t="shared" ca="1" si="169"/>
        <v/>
      </c>
      <c r="AC332" s="310">
        <f t="shared" ca="1" si="170"/>
        <v>27.000000000000092</v>
      </c>
      <c r="AD332" s="323">
        <f t="shared" ca="1" si="171"/>
        <v>585.6567843856692</v>
      </c>
      <c r="AE332" s="324" t="e">
        <f t="shared" ca="1" si="150"/>
        <v>#N/A</v>
      </c>
      <c r="AG332" s="306">
        <f t="shared" ca="1" si="172"/>
        <v>3.4256859512493572</v>
      </c>
      <c r="AH332" s="304">
        <f t="shared" ca="1" si="173"/>
        <v>-6.3004977474024306</v>
      </c>
    </row>
    <row r="333" spans="1:34" x14ac:dyDescent="0.2">
      <c r="A333" s="347">
        <f t="shared" ca="1" si="151"/>
        <v>0.1</v>
      </c>
      <c r="B333" s="304">
        <f t="shared" ca="1" si="152"/>
        <v>27.100000000000094</v>
      </c>
      <c r="D333" s="306">
        <f t="shared" ca="1" si="153"/>
        <v>-0.81994655899046542</v>
      </c>
      <c r="E333" s="307">
        <f t="shared" ca="1" si="154"/>
        <v>-3.5090545882897874</v>
      </c>
      <c r="F333" s="304">
        <f t="shared" ca="1" si="155"/>
        <v>3.6035782859815764</v>
      </c>
      <c r="G333" s="306">
        <f t="shared" ca="1" si="156"/>
        <v>11.624841706411608</v>
      </c>
      <c r="H333" s="307">
        <f t="shared" ca="1" si="157"/>
        <v>-90.313032934019006</v>
      </c>
      <c r="I333" s="304">
        <f t="shared" ca="1" si="158"/>
        <v>91.058118047982575</v>
      </c>
      <c r="J333" s="306">
        <f t="shared" ca="1" si="159"/>
        <v>586.82336828910536</v>
      </c>
      <c r="K333" s="307">
        <f t="shared" ca="1" si="160"/>
        <v>606.91358148892368</v>
      </c>
      <c r="L333" s="304">
        <f t="shared" ca="1" si="145"/>
        <v>844.21902428569058</v>
      </c>
      <c r="M333" s="306">
        <f t="shared" ca="1" si="161"/>
        <v>-1.4427829992423342</v>
      </c>
      <c r="N333" s="304">
        <f t="shared" ca="1" si="162"/>
        <v>-82.665376609812398</v>
      </c>
      <c r="P333" s="310">
        <f t="shared" ca="1" si="163"/>
        <v>23</v>
      </c>
      <c r="Q333" s="304">
        <f t="shared" ca="1" si="164"/>
        <v>0</v>
      </c>
      <c r="R333" s="306">
        <f t="shared" ca="1" si="165"/>
        <v>0</v>
      </c>
      <c r="S333" s="307">
        <f t="shared" ca="1" si="166"/>
        <v>3.0549999999999997</v>
      </c>
      <c r="T333" s="304">
        <f t="shared" ca="1" si="146"/>
        <v>29.969549999999998</v>
      </c>
      <c r="U333" s="311">
        <f t="shared" ca="1" si="147"/>
        <v>0</v>
      </c>
      <c r="V333" s="306">
        <f t="shared" ca="1" si="148"/>
        <v>1.1528427471067977</v>
      </c>
      <c r="W333" s="304">
        <f t="shared" ca="1" si="149"/>
        <v>19.574031439552101</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3.3739073965184474</v>
      </c>
      <c r="AH333" s="304">
        <f t="shared" ca="1" si="173"/>
        <v>-6.3540715640408312</v>
      </c>
    </row>
    <row r="334" spans="1:34" x14ac:dyDescent="0.2">
      <c r="A334" s="347">
        <f t="shared" ca="1" si="151"/>
        <v>0.1</v>
      </c>
      <c r="B334" s="304">
        <f t="shared" ca="1" si="152"/>
        <v>27.200000000000095</v>
      </c>
      <c r="D334" s="306">
        <f t="shared" ca="1" si="153"/>
        <v>-0.81797012975978711</v>
      </c>
      <c r="E334" s="307">
        <f t="shared" ca="1" si="154"/>
        <v>-3.4552155535765241</v>
      </c>
      <c r="F334" s="304">
        <f t="shared" ca="1" si="155"/>
        <v>3.5507167804341098</v>
      </c>
      <c r="G334" s="306">
        <f t="shared" ca="1" si="156"/>
        <v>11.543044693435629</v>
      </c>
      <c r="H334" s="307">
        <f t="shared" ca="1" si="157"/>
        <v>-90.658554489376655</v>
      </c>
      <c r="I334" s="304">
        <f t="shared" ca="1" si="158"/>
        <v>91.390455644437665</v>
      </c>
      <c r="J334" s="306">
        <f t="shared" ca="1" si="159"/>
        <v>587.9817626090977</v>
      </c>
      <c r="K334" s="307">
        <f t="shared" ca="1" si="160"/>
        <v>597.86500211775387</v>
      </c>
      <c r="L334" s="304">
        <f t="shared" ca="1" si="145"/>
        <v>838.54941054070457</v>
      </c>
      <c r="M334" s="306">
        <f t="shared" ca="1" si="161"/>
        <v>-1.444153365568916</v>
      </c>
      <c r="N334" s="304">
        <f t="shared" ca="1" si="162"/>
        <v>-82.743892816712389</v>
      </c>
      <c r="P334" s="310">
        <f t="shared" ca="1" si="163"/>
        <v>23</v>
      </c>
      <c r="Q334" s="304">
        <f t="shared" ca="1" si="164"/>
        <v>0</v>
      </c>
      <c r="R334" s="306">
        <f t="shared" ca="1" si="165"/>
        <v>0</v>
      </c>
      <c r="S334" s="307">
        <f t="shared" ca="1" si="166"/>
        <v>3.0549999999999997</v>
      </c>
      <c r="T334" s="304">
        <f t="shared" ca="1" si="146"/>
        <v>29.969549999999998</v>
      </c>
      <c r="U334" s="311">
        <f t="shared" ca="1" si="147"/>
        <v>0</v>
      </c>
      <c r="V334" s="306">
        <f t="shared" ca="1" si="148"/>
        <v>1.1538873261846365</v>
      </c>
      <c r="W334" s="304">
        <f t="shared" ca="1" si="149"/>
        <v>19.735037586553467</v>
      </c>
      <c r="Y334" s="314" t="str">
        <f t="shared" ca="1" si="167"/>
        <v/>
      </c>
      <c r="Z334" s="315" t="str">
        <f t="shared" ca="1" si="168"/>
        <v/>
      </c>
      <c r="AA334" s="316" t="str">
        <f t="shared" ca="1" si="169"/>
        <v/>
      </c>
      <c r="AC334" s="310" t="e">
        <f t="shared" ca="1" si="170"/>
        <v>#N/A</v>
      </c>
      <c r="AD334" s="323" t="e">
        <f t="shared" ca="1" si="171"/>
        <v>#N/A</v>
      </c>
      <c r="AE334" s="324" t="e">
        <f t="shared" ca="1" si="150"/>
        <v>#N/A</v>
      </c>
      <c r="AG334" s="306">
        <f t="shared" ca="1" si="172"/>
        <v>3.3225178522340864</v>
      </c>
      <c r="AH334" s="304">
        <f t="shared" ca="1" si="173"/>
        <v>-6.4072116005080533</v>
      </c>
    </row>
    <row r="335" spans="1:34" x14ac:dyDescent="0.2">
      <c r="A335" s="347">
        <f t="shared" ca="1" si="151"/>
        <v>0.1</v>
      </c>
      <c r="B335" s="304">
        <f t="shared" ca="1" si="152"/>
        <v>27.300000000000097</v>
      </c>
      <c r="D335" s="306">
        <f t="shared" ca="1" si="153"/>
        <v>-0.81591755602936444</v>
      </c>
      <c r="E335" s="307">
        <f t="shared" ca="1" si="154"/>
        <v>-3.401820167326151</v>
      </c>
      <c r="F335" s="304">
        <f t="shared" ca="1" si="155"/>
        <v>3.4982998597981636</v>
      </c>
      <c r="G335" s="306">
        <f t="shared" ca="1" si="156"/>
        <v>11.461452937832693</v>
      </c>
      <c r="H335" s="307">
        <f t="shared" ca="1" si="157"/>
        <v>-90.998736506109267</v>
      </c>
      <c r="I335" s="304">
        <f t="shared" ca="1" si="158"/>
        <v>91.717691582128566</v>
      </c>
      <c r="J335" s="306">
        <f t="shared" ca="1" si="159"/>
        <v>589.13198749066112</v>
      </c>
      <c r="K335" s="307">
        <f t="shared" ca="1" si="160"/>
        <v>588.78213756797959</v>
      </c>
      <c r="L335" s="304">
        <f t="shared" ca="1" si="145"/>
        <v>832.91110222148905</v>
      </c>
      <c r="M335" s="306">
        <f t="shared" ca="1" si="161"/>
        <v>-1.4455043040062368</v>
      </c>
      <c r="N335" s="304">
        <f t="shared" ca="1" si="162"/>
        <v>-82.821295887552864</v>
      </c>
      <c r="P335" s="310">
        <f t="shared" ca="1" si="163"/>
        <v>23</v>
      </c>
      <c r="Q335" s="304">
        <f t="shared" ca="1" si="164"/>
        <v>0</v>
      </c>
      <c r="R335" s="306">
        <f t="shared" ca="1" si="165"/>
        <v>0</v>
      </c>
      <c r="S335" s="307">
        <f t="shared" ca="1" si="166"/>
        <v>3.0549999999999997</v>
      </c>
      <c r="T335" s="304">
        <f t="shared" ca="1" si="146"/>
        <v>29.969549999999998</v>
      </c>
      <c r="U335" s="311">
        <f t="shared" ca="1" si="147"/>
        <v>0</v>
      </c>
      <c r="V335" s="306">
        <f t="shared" ca="1" si="148"/>
        <v>1.1549367865761515</v>
      </c>
      <c r="W335" s="304">
        <f t="shared" ca="1" si="149"/>
        <v>19.894696355242644</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3.2715224372052898</v>
      </c>
      <c r="AH335" s="304">
        <f t="shared" ca="1" si="173"/>
        <v>-6.4599141036181571</v>
      </c>
    </row>
    <row r="336" spans="1:34" x14ac:dyDescent="0.2">
      <c r="A336" s="347">
        <f t="shared" ca="1" si="151"/>
        <v>0.1</v>
      </c>
      <c r="B336" s="304">
        <f t="shared" ca="1" si="152"/>
        <v>27.400000000000098</v>
      </c>
      <c r="D336" s="306">
        <f t="shared" ca="1" si="153"/>
        <v>-0.81379058379322478</v>
      </c>
      <c r="E336" s="307">
        <f t="shared" ca="1" si="154"/>
        <v>-3.3488719643640845</v>
      </c>
      <c r="F336" s="304">
        <f t="shared" ca="1" si="155"/>
        <v>3.4463311721270027</v>
      </c>
      <c r="G336" s="306">
        <f t="shared" ca="1" si="156"/>
        <v>11.38007387945337</v>
      </c>
      <c r="H336" s="307">
        <f t="shared" ca="1" si="157"/>
        <v>-91.33362370254568</v>
      </c>
      <c r="I336" s="304">
        <f t="shared" ca="1" si="158"/>
        <v>92.039865819871949</v>
      </c>
      <c r="J336" s="306">
        <f t="shared" ca="1" si="159"/>
        <v>590.27406383152538</v>
      </c>
      <c r="K336" s="307">
        <f t="shared" ca="1" si="160"/>
        <v>579.66551955754687</v>
      </c>
      <c r="L336" s="304">
        <f t="shared" ca="1" si="145"/>
        <v>827.30622202187294</v>
      </c>
      <c r="M336" s="306">
        <f t="shared" ca="1" si="161"/>
        <v>-1.4468362288474308</v>
      </c>
      <c r="N336" s="304">
        <f t="shared" ca="1" si="162"/>
        <v>-82.897609559581909</v>
      </c>
      <c r="P336" s="310">
        <f t="shared" ca="1" si="163"/>
        <v>23</v>
      </c>
      <c r="Q336" s="304">
        <f t="shared" ca="1" si="164"/>
        <v>0</v>
      </c>
      <c r="R336" s="306">
        <f t="shared" ca="1" si="165"/>
        <v>0</v>
      </c>
      <c r="S336" s="307">
        <f t="shared" ca="1" si="166"/>
        <v>3.0549999999999997</v>
      </c>
      <c r="T336" s="304">
        <f t="shared" ca="1" si="146"/>
        <v>29.969549999999998</v>
      </c>
      <c r="U336" s="311">
        <f t="shared" ca="1" si="147"/>
        <v>0</v>
      </c>
      <c r="V336" s="306">
        <f t="shared" ca="1" si="148"/>
        <v>1.1559910784717884</v>
      </c>
      <c r="W336" s="304">
        <f t="shared" ca="1" si="149"/>
        <v>20.052997769860415</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3.2209259729998383</v>
      </c>
      <c r="AH336" s="304">
        <f t="shared" ca="1" si="173"/>
        <v>-6.5121755663642045</v>
      </c>
    </row>
    <row r="337" spans="1:34" x14ac:dyDescent="0.2">
      <c r="A337" s="347">
        <f t="shared" ca="1" si="151"/>
        <v>0.1</v>
      </c>
      <c r="B337" s="304">
        <f t="shared" ca="1" si="152"/>
        <v>27.500000000000099</v>
      </c>
      <c r="D337" s="306">
        <f t="shared" ca="1" si="153"/>
        <v>-0.81159094997166858</v>
      </c>
      <c r="E337" s="307">
        <f t="shared" ca="1" si="154"/>
        <v>-3.2963742353257457</v>
      </c>
      <c r="F337" s="304">
        <f t="shared" ca="1" si="155"/>
        <v>3.3948141288434792</v>
      </c>
      <c r="G337" s="306">
        <f t="shared" ca="1" si="156"/>
        <v>11.298914784456203</v>
      </c>
      <c r="H337" s="307">
        <f t="shared" ca="1" si="157"/>
        <v>-91.663261126078254</v>
      </c>
      <c r="I337" s="304">
        <f t="shared" ca="1" si="158"/>
        <v>92.357018767249144</v>
      </c>
      <c r="J337" s="306">
        <f t="shared" ca="1" si="159"/>
        <v>591.40801326472081</v>
      </c>
      <c r="K337" s="307">
        <f t="shared" ca="1" si="160"/>
        <v>570.51567531611568</v>
      </c>
      <c r="L337" s="304">
        <f t="shared" ca="1" si="145"/>
        <v>821.73692501622907</v>
      </c>
      <c r="M337" s="306">
        <f t="shared" ca="1" si="161"/>
        <v>-1.448149542113474</v>
      </c>
      <c r="N337" s="304">
        <f t="shared" ca="1" si="162"/>
        <v>-82.972856866904735</v>
      </c>
      <c r="P337" s="310">
        <f t="shared" ca="1" si="163"/>
        <v>23</v>
      </c>
      <c r="Q337" s="304">
        <f t="shared" ca="1" si="164"/>
        <v>0</v>
      </c>
      <c r="R337" s="306">
        <f t="shared" ca="1" si="165"/>
        <v>0</v>
      </c>
      <c r="S337" s="307">
        <f t="shared" ca="1" si="166"/>
        <v>3.0549999999999997</v>
      </c>
      <c r="T337" s="304">
        <f t="shared" ca="1" si="146"/>
        <v>29.969549999999998</v>
      </c>
      <c r="U337" s="311">
        <f t="shared" ca="1" si="147"/>
        <v>0</v>
      </c>
      <c r="V337" s="306">
        <f t="shared" ca="1" si="148"/>
        <v>1.1570501524324084</v>
      </c>
      <c r="W337" s="304">
        <f t="shared" ca="1" si="149"/>
        <v>20.209932578733149</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3.1707329907735087</v>
      </c>
      <c r="AH337" s="304">
        <f t="shared" ca="1" si="173"/>
        <v>-6.5639927233585649</v>
      </c>
    </row>
    <row r="338" spans="1:34" x14ac:dyDescent="0.2">
      <c r="A338" s="347">
        <f t="shared" ca="1" si="151"/>
        <v>0.1</v>
      </c>
      <c r="B338" s="304">
        <f t="shared" ca="1" si="152"/>
        <v>27.600000000000101</v>
      </c>
      <c r="D338" s="306">
        <f t="shared" ca="1" si="153"/>
        <v>-0.80932038166485076</v>
      </c>
      <c r="E338" s="307">
        <f t="shared" ca="1" si="154"/>
        <v>-3.2443300313001808</v>
      </c>
      <c r="F338" s="304">
        <f t="shared" ca="1" si="155"/>
        <v>3.3437519094834731</v>
      </c>
      <c r="G338" s="306">
        <f t="shared" ca="1" si="156"/>
        <v>11.217982746289717</v>
      </c>
      <c r="H338" s="307">
        <f t="shared" ca="1" si="157"/>
        <v>-91.987694129208279</v>
      </c>
      <c r="I338" s="304">
        <f t="shared" ca="1" si="158"/>
        <v>92.669191256343836</v>
      </c>
      <c r="J338" s="306">
        <f t="shared" ca="1" si="159"/>
        <v>592.53385814125807</v>
      </c>
      <c r="K338" s="307">
        <f t="shared" ca="1" si="160"/>
        <v>561.33312755335135</v>
      </c>
      <c r="L338" s="304">
        <f t="shared" ca="1" si="145"/>
        <v>816.20539886268307</v>
      </c>
      <c r="M338" s="306">
        <f t="shared" ca="1" si="161"/>
        <v>-1.4494446340025489</v>
      </c>
      <c r="N338" s="304">
        <f t="shared" ca="1" si="162"/>
        <v>-83.047060166230338</v>
      </c>
      <c r="P338" s="310">
        <f t="shared" ca="1" si="163"/>
        <v>23</v>
      </c>
      <c r="Q338" s="304">
        <f t="shared" ca="1" si="164"/>
        <v>0</v>
      </c>
      <c r="R338" s="306">
        <f t="shared" ca="1" si="165"/>
        <v>0</v>
      </c>
      <c r="S338" s="307">
        <f t="shared" ca="1" si="166"/>
        <v>3.0549999999999997</v>
      </c>
      <c r="T338" s="304">
        <f t="shared" ca="1" si="146"/>
        <v>29.969549999999998</v>
      </c>
      <c r="U338" s="311">
        <f t="shared" ca="1" si="147"/>
        <v>0</v>
      </c>
      <c r="V338" s="306">
        <f t="shared" ca="1" si="148"/>
        <v>1.1581139593928966</v>
      </c>
      <c r="W338" s="304">
        <f t="shared" ca="1" si="149"/>
        <v>20.365492240098103</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3.1209477380262198</v>
      </c>
      <c r="AH338" s="304">
        <f t="shared" ca="1" si="173"/>
        <v>-6.6153625462301635</v>
      </c>
    </row>
    <row r="339" spans="1:34" x14ac:dyDescent="0.2">
      <c r="A339" s="347">
        <f t="shared" ca="1" si="151"/>
        <v>0.1</v>
      </c>
      <c r="B339" s="304">
        <f t="shared" ca="1" si="152"/>
        <v>27.700000000000102</v>
      </c>
      <c r="D339" s="306">
        <f t="shared" ca="1" si="153"/>
        <v>-0.80698059543827128</v>
      </c>
      <c r="E339" s="307">
        <f t="shared" ca="1" si="154"/>
        <v>-3.1927421685120745</v>
      </c>
      <c r="F339" s="304">
        <f t="shared" ca="1" si="155"/>
        <v>3.2931474664838638</v>
      </c>
      <c r="G339" s="306">
        <f t="shared" ca="1" si="156"/>
        <v>11.13728468674589</v>
      </c>
      <c r="H339" s="307">
        <f t="shared" ca="1" si="157"/>
        <v>-92.306968346059492</v>
      </c>
      <c r="I339" s="304">
        <f t="shared" ca="1" si="158"/>
        <v>92.976424514142579</v>
      </c>
      <c r="J339" s="306">
        <f t="shared" ca="1" si="159"/>
        <v>593.65162151290986</v>
      </c>
      <c r="K339" s="307">
        <f t="shared" ca="1" si="160"/>
        <v>552.11839442958797</v>
      </c>
      <c r="L339" s="304">
        <f t="shared" ca="1" si="145"/>
        <v>810.71386394486512</v>
      </c>
      <c r="M339" s="306">
        <f t="shared" ca="1" si="161"/>
        <v>-1.4507218833200941</v>
      </c>
      <c r="N339" s="304">
        <f t="shared" ca="1" si="162"/>
        <v>-83.120241161511657</v>
      </c>
      <c r="P339" s="310">
        <f t="shared" ca="1" si="163"/>
        <v>23</v>
      </c>
      <c r="Q339" s="304">
        <f t="shared" ca="1" si="164"/>
        <v>0</v>
      </c>
      <c r="R339" s="306">
        <f t="shared" ca="1" si="165"/>
        <v>0</v>
      </c>
      <c r="S339" s="307">
        <f t="shared" ca="1" si="166"/>
        <v>3.0549999999999997</v>
      </c>
      <c r="T339" s="304">
        <f t="shared" ca="1" si="146"/>
        <v>29.969549999999998</v>
      </c>
      <c r="U339" s="311">
        <f t="shared" ca="1" si="147"/>
        <v>0</v>
      </c>
      <c r="V339" s="306">
        <f t="shared" ca="1" si="148"/>
        <v>1.1591824506655664</v>
      </c>
      <c r="W339" s="304">
        <f t="shared" ca="1" si="149"/>
        <v>20.519668907833175</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3.0715741852857832</v>
      </c>
      <c r="AH339" s="304">
        <f t="shared" ca="1" si="173"/>
        <v>-6.6662822389846497</v>
      </c>
    </row>
    <row r="340" spans="1:34" x14ac:dyDescent="0.2">
      <c r="A340" s="347">
        <f t="shared" ca="1" si="151"/>
        <v>0.1</v>
      </c>
      <c r="B340" s="304">
        <f t="shared" ca="1" si="152"/>
        <v>27.800000000000104</v>
      </c>
      <c r="D340" s="306">
        <f t="shared" ca="1" si="153"/>
        <v>-0.80457329663969002</v>
      </c>
      <c r="E340" s="307">
        <f t="shared" ca="1" si="154"/>
        <v>-3.1416132330362263</v>
      </c>
      <c r="F340" s="304">
        <f t="shared" ca="1" si="155"/>
        <v>3.2430035300094864</v>
      </c>
      <c r="G340" s="306">
        <f t="shared" ca="1" si="156"/>
        <v>11.056827357081922</v>
      </c>
      <c r="H340" s="307">
        <f t="shared" ca="1" si="157"/>
        <v>-92.621129669363114</v>
      </c>
      <c r="I340" s="304">
        <f t="shared" ca="1" si="158"/>
        <v>93.278760135591924</v>
      </c>
      <c r="J340" s="306">
        <f t="shared" ca="1" si="159"/>
        <v>594.76132711510127</v>
      </c>
      <c r="K340" s="307">
        <f t="shared" ca="1" si="160"/>
        <v>542.87198952881681</v>
      </c>
      <c r="L340" s="304">
        <f t="shared" ca="1" si="145"/>
        <v>805.2645734457044</v>
      </c>
      <c r="M340" s="306">
        <f t="shared" ca="1" si="161"/>
        <v>-1.4519816578904949</v>
      </c>
      <c r="N340" s="304">
        <f t="shared" ca="1" si="162"/>
        <v>-83.192420927533533</v>
      </c>
      <c r="P340" s="310">
        <f t="shared" ca="1" si="163"/>
        <v>23</v>
      </c>
      <c r="Q340" s="304">
        <f t="shared" ca="1" si="164"/>
        <v>0</v>
      </c>
      <c r="R340" s="306">
        <f t="shared" ca="1" si="165"/>
        <v>0</v>
      </c>
      <c r="S340" s="307">
        <f t="shared" ca="1" si="166"/>
        <v>3.0549999999999997</v>
      </c>
      <c r="T340" s="304">
        <f t="shared" ca="1" si="146"/>
        <v>29.969549999999998</v>
      </c>
      <c r="U340" s="311">
        <f t="shared" ca="1" si="147"/>
        <v>0</v>
      </c>
      <c r="V340" s="306">
        <f t="shared" ca="1" si="148"/>
        <v>1.1602555779433592</v>
      </c>
      <c r="W340" s="304">
        <f t="shared" ca="1" si="149"/>
        <v>20.672455417108456</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3.0226160327197684</v>
      </c>
      <c r="AH340" s="304">
        <f t="shared" ca="1" si="173"/>
        <v>-6.7167492333332826</v>
      </c>
    </row>
    <row r="341" spans="1:34" x14ac:dyDescent="0.2">
      <c r="A341" s="347">
        <f t="shared" ca="1" si="151"/>
        <v>0.1</v>
      </c>
      <c r="B341" s="304">
        <f t="shared" ca="1" si="152"/>
        <v>27.900000000000105</v>
      </c>
      <c r="D341" s="306">
        <f t="shared" ca="1" si="153"/>
        <v>-0.80210017874692074</v>
      </c>
      <c r="E341" s="307">
        <f t="shared" ca="1" si="154"/>
        <v>-3.0909455855386838</v>
      </c>
      <c r="F341" s="304">
        <f t="shared" ca="1" si="155"/>
        <v>3.1933226128136378</v>
      </c>
      <c r="G341" s="306">
        <f t="shared" ca="1" si="156"/>
        <v>10.976617339207229</v>
      </c>
      <c r="H341" s="307">
        <f t="shared" ca="1" si="157"/>
        <v>-92.93022422791698</v>
      </c>
      <c r="I341" s="304">
        <f t="shared" ca="1" si="158"/>
        <v>93.576240057304688</v>
      </c>
      <c r="J341" s="306">
        <f t="shared" ca="1" si="159"/>
        <v>595.86299934991575</v>
      </c>
      <c r="K341" s="307">
        <f t="shared" ca="1" si="160"/>
        <v>533.59442183395277</v>
      </c>
      <c r="L341" s="304">
        <f t="shared" ca="1" si="145"/>
        <v>799.85981334643145</v>
      </c>
      <c r="M341" s="306">
        <f t="shared" ca="1" si="161"/>
        <v>-1.4532243149513078</v>
      </c>
      <c r="N341" s="304">
        <f t="shared" ca="1" si="162"/>
        <v>-83.263619932500234</v>
      </c>
      <c r="P341" s="310">
        <f t="shared" ca="1" si="163"/>
        <v>23</v>
      </c>
      <c r="Q341" s="304">
        <f t="shared" ca="1" si="164"/>
        <v>0</v>
      </c>
      <c r="R341" s="306">
        <f t="shared" ca="1" si="165"/>
        <v>0</v>
      </c>
      <c r="S341" s="307">
        <f t="shared" ca="1" si="166"/>
        <v>3.0549999999999997</v>
      </c>
      <c r="T341" s="304">
        <f t="shared" ca="1" si="146"/>
        <v>29.969549999999998</v>
      </c>
      <c r="U341" s="311">
        <f t="shared" ca="1" si="147"/>
        <v>0</v>
      </c>
      <c r="V341" s="306">
        <f t="shared" ca="1" si="148"/>
        <v>1.1613332933028477</v>
      </c>
      <c r="W341" s="304">
        <f t="shared" ca="1" si="149"/>
        <v>20.823845269976093</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2.9740767166756275</v>
      </c>
      <c r="AH341" s="304">
        <f t="shared" ca="1" si="173"/>
        <v>-6.7667611839962216</v>
      </c>
    </row>
    <row r="342" spans="1:34" x14ac:dyDescent="0.2">
      <c r="A342" s="347">
        <f t="shared" ca="1" si="151"/>
        <v>0.1</v>
      </c>
      <c r="B342" s="304">
        <f t="shared" ca="1" si="152"/>
        <v>28.000000000000107</v>
      </c>
      <c r="D342" s="306">
        <f t="shared" ca="1" si="153"/>
        <v>-0.79956292274599816</v>
      </c>
      <c r="E342" s="307">
        <f t="shared" ca="1" si="154"/>
        <v>-3.0407413660390255</v>
      </c>
      <c r="F342" s="304">
        <f t="shared" ca="1" si="155"/>
        <v>3.1441070151270298</v>
      </c>
      <c r="G342" s="306">
        <f t="shared" ca="1" si="156"/>
        <v>10.896661046932628</v>
      </c>
      <c r="H342" s="307">
        <f t="shared" ca="1" si="157"/>
        <v>-93.234298364520882</v>
      </c>
      <c r="I342" s="304">
        <f t="shared" ca="1" si="158"/>
        <v>93.868906531908848</v>
      </c>
      <c r="J342" s="306">
        <f t="shared" ca="1" si="159"/>
        <v>596.95666326922276</v>
      </c>
      <c r="K342" s="307">
        <f t="shared" ca="1" si="160"/>
        <v>524.28619570433091</v>
      </c>
      <c r="L342" s="304">
        <f t="shared" ca="1" si="145"/>
        <v>794.50190234362822</v>
      </c>
      <c r="M342" s="306">
        <f t="shared" ca="1" si="161"/>
        <v>-1.4544502015308736</v>
      </c>
      <c r="N342" s="304">
        <f t="shared" ca="1" si="162"/>
        <v>-83.333858059671087</v>
      </c>
      <c r="P342" s="310">
        <f t="shared" ca="1" si="163"/>
        <v>23</v>
      </c>
      <c r="Q342" s="304">
        <f t="shared" ca="1" si="164"/>
        <v>0</v>
      </c>
      <c r="R342" s="306">
        <f t="shared" ca="1" si="165"/>
        <v>0</v>
      </c>
      <c r="S342" s="307">
        <f t="shared" ca="1" si="166"/>
        <v>3.0549999999999997</v>
      </c>
      <c r="T342" s="304">
        <f t="shared" ca="1" si="146"/>
        <v>29.969549999999998</v>
      </c>
      <c r="U342" s="311">
        <f t="shared" ca="1" si="147"/>
        <v>0</v>
      </c>
      <c r="V342" s="306">
        <f t="shared" ca="1" si="148"/>
        <v>1.1624155492070438</v>
      </c>
      <c r="W342" s="304">
        <f t="shared" ca="1" si="149"/>
        <v>20.973832620914621</v>
      </c>
      <c r="Y342" s="314" t="str">
        <f t="shared" ca="1" si="167"/>
        <v/>
      </c>
      <c r="Z342" s="315" t="str">
        <f t="shared" ca="1" si="168"/>
        <v/>
      </c>
      <c r="AA342" s="316" t="str">
        <f t="shared" ca="1" si="169"/>
        <v/>
      </c>
      <c r="AC342" s="310">
        <f t="shared" ca="1" si="170"/>
        <v>28.000000000000107</v>
      </c>
      <c r="AD342" s="323">
        <f t="shared" ca="1" si="171"/>
        <v>596.95666326922276</v>
      </c>
      <c r="AE342" s="324" t="e">
        <f t="shared" ca="1" si="150"/>
        <v>#N/A</v>
      </c>
      <c r="AG342" s="306">
        <f t="shared" ca="1" si="172"/>
        <v>2.9259594161491975</v>
      </c>
      <c r="AH342" s="304">
        <f t="shared" ca="1" si="173"/>
        <v>-6.8163159639856286</v>
      </c>
    </row>
    <row r="343" spans="1:34" x14ac:dyDescent="0.2">
      <c r="A343" s="347">
        <f t="shared" ca="1" si="151"/>
        <v>0.1</v>
      </c>
      <c r="B343" s="304">
        <f t="shared" ca="1" si="152"/>
        <v>28.100000000000108</v>
      </c>
      <c r="D343" s="306">
        <f t="shared" ca="1" si="153"/>
        <v>-0.7969631965391466</v>
      </c>
      <c r="E343" s="307">
        <f t="shared" ca="1" si="154"/>
        <v>-2.9910024986883919</v>
      </c>
      <c r="F343" s="304">
        <f t="shared" ca="1" si="155"/>
        <v>3.0953588295701837</v>
      </c>
      <c r="G343" s="306">
        <f t="shared" ca="1" si="156"/>
        <v>10.816964727278714</v>
      </c>
      <c r="H343" s="307">
        <f t="shared" ca="1" si="157"/>
        <v>-93.533398614389725</v>
      </c>
      <c r="I343" s="304">
        <f t="shared" ca="1" si="158"/>
        <v>94.156802103031907</v>
      </c>
      <c r="J343" s="306">
        <f t="shared" ca="1" si="159"/>
        <v>598.04234455793335</v>
      </c>
      <c r="K343" s="307">
        <f t="shared" ca="1" si="160"/>
        <v>514.94781085538534</v>
      </c>
      <c r="L343" s="304">
        <f t="shared" ca="1" si="145"/>
        <v>789.19319167685649</v>
      </c>
      <c r="M343" s="306">
        <f t="shared" ca="1" si="161"/>
        <v>-1.4556596548101177</v>
      </c>
      <c r="N343" s="304">
        <f t="shared" ca="1" si="162"/>
        <v>-83.403154628090036</v>
      </c>
      <c r="P343" s="310">
        <f t="shared" ca="1" si="163"/>
        <v>23</v>
      </c>
      <c r="Q343" s="304">
        <f t="shared" ca="1" si="164"/>
        <v>0</v>
      </c>
      <c r="R343" s="306">
        <f t="shared" ca="1" si="165"/>
        <v>0</v>
      </c>
      <c r="S343" s="307">
        <f t="shared" ca="1" si="166"/>
        <v>3.0549999999999997</v>
      </c>
      <c r="T343" s="304">
        <f t="shared" ca="1" si="146"/>
        <v>29.969549999999998</v>
      </c>
      <c r="U343" s="311">
        <f t="shared" ca="1" si="147"/>
        <v>0</v>
      </c>
      <c r="V343" s="306">
        <f t="shared" ca="1" si="148"/>
        <v>1.1635022985080123</v>
      </c>
      <c r="W343" s="304">
        <f t="shared" ca="1" si="149"/>
        <v>21.122412262343225</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2.8782670591814323</v>
      </c>
      <c r="AH343" s="304">
        <f t="shared" ca="1" si="173"/>
        <v>-6.8654116598738533</v>
      </c>
    </row>
    <row r="344" spans="1:34" x14ac:dyDescent="0.2">
      <c r="A344" s="347">
        <f t="shared" ca="1" si="151"/>
        <v>0.1</v>
      </c>
      <c r="B344" s="304">
        <f t="shared" ca="1" si="152"/>
        <v>28.200000000000109</v>
      </c>
      <c r="D344" s="306">
        <f t="shared" ca="1" si="153"/>
        <v>-0.79430265438202974</v>
      </c>
      <c r="E344" s="307">
        <f t="shared" ca="1" si="154"/>
        <v>-2.9417306965580954</v>
      </c>
      <c r="F344" s="304">
        <f t="shared" ca="1" si="155"/>
        <v>3.0470799460845321</v>
      </c>
      <c r="G344" s="306">
        <f t="shared" ca="1" si="156"/>
        <v>10.737534461840511</v>
      </c>
      <c r="H344" s="307">
        <f t="shared" ca="1" si="157"/>
        <v>-93.827571684045537</v>
      </c>
      <c r="I344" s="304">
        <f t="shared" ca="1" si="158"/>
        <v>94.439969580913754</v>
      </c>
      <c r="J344" s="306">
        <f t="shared" ca="1" si="159"/>
        <v>599.12006951738931</v>
      </c>
      <c r="K344" s="307">
        <f t="shared" ca="1" si="160"/>
        <v>505.57976234046356</v>
      </c>
      <c r="L344" s="304">
        <f t="shared" ca="1" si="145"/>
        <v>783.93606485909368</v>
      </c>
      <c r="M344" s="306">
        <f t="shared" ca="1" si="161"/>
        <v>-1.4568530024693003</v>
      </c>
      <c r="N344" s="304">
        <f t="shared" ca="1" si="162"/>
        <v>-83.471528412453011</v>
      </c>
      <c r="P344" s="310">
        <f t="shared" ca="1" si="163"/>
        <v>23</v>
      </c>
      <c r="Q344" s="304">
        <f t="shared" ca="1" si="164"/>
        <v>0</v>
      </c>
      <c r="R344" s="306">
        <f t="shared" ca="1" si="165"/>
        <v>0</v>
      </c>
      <c r="S344" s="307">
        <f t="shared" ca="1" si="166"/>
        <v>3.0549999999999997</v>
      </c>
      <c r="T344" s="304">
        <f t="shared" ca="1" si="146"/>
        <v>29.969549999999998</v>
      </c>
      <c r="U344" s="311">
        <f t="shared" ca="1" si="147"/>
        <v>0</v>
      </c>
      <c r="V344" s="306">
        <f t="shared" ca="1" si="148"/>
        <v>1.1645934944493002</v>
      </c>
      <c r="W344" s="304">
        <f t="shared" ca="1" si="149"/>
        <v>21.269579610120854</v>
      </c>
      <c r="Y344" s="314" t="str">
        <f t="shared" ca="1" si="167"/>
        <v/>
      </c>
      <c r="Z344" s="315" t="str">
        <f t="shared" ca="1" si="168"/>
        <v/>
      </c>
      <c r="AA344" s="316" t="str">
        <f t="shared" ca="1" si="169"/>
        <v/>
      </c>
      <c r="AC344" s="310" t="e">
        <f t="shared" ca="1" si="170"/>
        <v>#N/A</v>
      </c>
      <c r="AD344" s="323" t="e">
        <f t="shared" ca="1" si="171"/>
        <v>#N/A</v>
      </c>
      <c r="AE344" s="324" t="e">
        <f t="shared" ca="1" si="150"/>
        <v>#N/A</v>
      </c>
      <c r="AG344" s="306">
        <f t="shared" ca="1" si="172"/>
        <v>2.8310023291831516</v>
      </c>
      <c r="AH344" s="304">
        <f t="shared" ca="1" si="173"/>
        <v>-6.914046567051793</v>
      </c>
    </row>
    <row r="345" spans="1:34" x14ac:dyDescent="0.2">
      <c r="A345" s="347">
        <f t="shared" ca="1" si="151"/>
        <v>0.1</v>
      </c>
      <c r="B345" s="304">
        <f t="shared" ca="1" si="152"/>
        <v>28.300000000000111</v>
      </c>
      <c r="D345" s="306">
        <f t="shared" ca="1" si="153"/>
        <v>-0.79158293634968202</v>
      </c>
      <c r="E345" s="307">
        <f t="shared" ca="1" si="154"/>
        <v>-2.8929274664338465</v>
      </c>
      <c r="F345" s="304">
        <f t="shared" ca="1" si="155"/>
        <v>2.9992720568776914</v>
      </c>
      <c r="G345" s="306">
        <f t="shared" ca="1" si="156"/>
        <v>10.658376168205542</v>
      </c>
      <c r="H345" s="307">
        <f t="shared" ca="1" si="157"/>
        <v>-94.116864430688921</v>
      </c>
      <c r="I345" s="304">
        <f t="shared" ca="1" si="158"/>
        <v>94.718452018641273</v>
      </c>
      <c r="J345" s="306">
        <f t="shared" ca="1" si="159"/>
        <v>600.18986504889165</v>
      </c>
      <c r="K345" s="307">
        <f t="shared" ca="1" si="160"/>
        <v>496.18254053472685</v>
      </c>
      <c r="L345" s="304">
        <f t="shared" ca="1" si="145"/>
        <v>778.732937301937</v>
      </c>
      <c r="M345" s="306">
        <f t="shared" ca="1" si="161"/>
        <v>-1.4580305630204313</v>
      </c>
      <c r="N345" s="304">
        <f t="shared" ca="1" si="162"/>
        <v>-83.538997662153918</v>
      </c>
      <c r="P345" s="310">
        <f t="shared" ca="1" si="163"/>
        <v>23</v>
      </c>
      <c r="Q345" s="304">
        <f t="shared" ca="1" si="164"/>
        <v>0</v>
      </c>
      <c r="R345" s="306">
        <f t="shared" ca="1" si="165"/>
        <v>0</v>
      </c>
      <c r="S345" s="307">
        <f t="shared" ca="1" si="166"/>
        <v>3.0549999999999997</v>
      </c>
      <c r="T345" s="304">
        <f t="shared" ca="1" si="146"/>
        <v>29.969549999999998</v>
      </c>
      <c r="U345" s="311">
        <f t="shared" ca="1" si="147"/>
        <v>0</v>
      </c>
      <c r="V345" s="306">
        <f t="shared" ca="1" si="148"/>
        <v>1.1656890906681805</v>
      </c>
      <c r="W345" s="304">
        <f t="shared" ca="1" si="149"/>
        <v>21.415330689044726</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2.7841676711874497</v>
      </c>
      <c r="AH345" s="304">
        <f t="shared" ca="1" si="173"/>
        <v>-6.9622191849822768</v>
      </c>
    </row>
    <row r="346" spans="1:34" x14ac:dyDescent="0.2">
      <c r="A346" s="347">
        <f t="shared" ca="1" si="151"/>
        <v>0.1</v>
      </c>
      <c r="B346" s="304">
        <f t="shared" ca="1" si="152"/>
        <v>28.400000000000112</v>
      </c>
      <c r="D346" s="306">
        <f t="shared" ca="1" si="153"/>
        <v>-0.78880566783058481</v>
      </c>
      <c r="E346" s="307">
        <f t="shared" ca="1" si="154"/>
        <v>-2.8445941136107091</v>
      </c>
      <c r="F346" s="304">
        <f t="shared" ca="1" si="155"/>
        <v>2.9519366613784843</v>
      </c>
      <c r="G346" s="306">
        <f t="shared" ca="1" si="156"/>
        <v>10.579495601422485</v>
      </c>
      <c r="H346" s="307">
        <f t="shared" ca="1" si="157"/>
        <v>-94.40132384204999</v>
      </c>
      <c r="I346" s="304">
        <f t="shared" ca="1" si="158"/>
        <v>94.992292688997225</v>
      </c>
      <c r="J346" s="306">
        <f t="shared" ca="1" si="159"/>
        <v>601.25175863737309</v>
      </c>
      <c r="K346" s="307">
        <f t="shared" ca="1" si="160"/>
        <v>486.75663112108992</v>
      </c>
      <c r="L346" s="304">
        <f t="shared" ca="1" si="145"/>
        <v>773.58625582729087</v>
      </c>
      <c r="M346" s="306">
        <f t="shared" ca="1" si="161"/>
        <v>-1.4591926461260325</v>
      </c>
      <c r="N346" s="304">
        <f t="shared" ca="1" si="162"/>
        <v>-83.605580119548321</v>
      </c>
      <c r="P346" s="310">
        <f t="shared" ca="1" si="163"/>
        <v>23</v>
      </c>
      <c r="Q346" s="304">
        <f t="shared" ca="1" si="164"/>
        <v>0</v>
      </c>
      <c r="R346" s="306">
        <f t="shared" ca="1" si="165"/>
        <v>0</v>
      </c>
      <c r="S346" s="307">
        <f t="shared" ca="1" si="166"/>
        <v>3.0549999999999997</v>
      </c>
      <c r="T346" s="304">
        <f t="shared" ca="1" si="146"/>
        <v>29.969549999999998</v>
      </c>
      <c r="U346" s="311">
        <f t="shared" ca="1" si="147"/>
        <v>0</v>
      </c>
      <c r="V346" s="306">
        <f t="shared" ca="1" si="148"/>
        <v>1.1667890411977131</v>
      </c>
      <c r="W346" s="304">
        <f t="shared" ca="1" si="149"/>
        <v>21.559662118361718</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2.7377652980292417</v>
      </c>
      <c r="AH346" s="304">
        <f t="shared" ca="1" si="173"/>
        <v>-7.009928212453266</v>
      </c>
    </row>
    <row r="347" spans="1:34" x14ac:dyDescent="0.2">
      <c r="A347" s="347">
        <f t="shared" ca="1" si="151"/>
        <v>0.1</v>
      </c>
      <c r="B347" s="304">
        <f t="shared" ca="1" si="152"/>
        <v>28.500000000000114</v>
      </c>
      <c r="D347" s="306">
        <f t="shared" ca="1" si="153"/>
        <v>-0.7859724590482805</v>
      </c>
      <c r="E347" s="307">
        <f t="shared" ca="1" si="154"/>
        <v>-2.7967317466843262</v>
      </c>
      <c r="F347" s="304">
        <f t="shared" ca="1" si="155"/>
        <v>2.9050750711977069</v>
      </c>
      <c r="G347" s="306">
        <f t="shared" ca="1" si="156"/>
        <v>10.500898355517657</v>
      </c>
      <c r="H347" s="307">
        <f t="shared" ca="1" si="157"/>
        <v>-94.680997016718422</v>
      </c>
      <c r="I347" s="304">
        <f t="shared" ca="1" si="158"/>
        <v>95.261535061916561</v>
      </c>
      <c r="J347" s="306">
        <f t="shared" ca="1" si="159"/>
        <v>602.30577833522011</v>
      </c>
      <c r="K347" s="307">
        <f t="shared" ca="1" si="160"/>
        <v>477.30251507815149</v>
      </c>
      <c r="L347" s="304">
        <f t="shared" ca="1" si="145"/>
        <v>768.49849805703877</v>
      </c>
      <c r="M347" s="306">
        <f t="shared" ca="1" si="161"/>
        <v>-1.4603395529048886</v>
      </c>
      <c r="N347" s="304">
        <f t="shared" ca="1" si="162"/>
        <v>-83.671293037471713</v>
      </c>
      <c r="P347" s="310">
        <f t="shared" ca="1" si="163"/>
        <v>23</v>
      </c>
      <c r="Q347" s="304">
        <f t="shared" ca="1" si="164"/>
        <v>0</v>
      </c>
      <c r="R347" s="306">
        <f t="shared" ca="1" si="165"/>
        <v>0</v>
      </c>
      <c r="S347" s="307">
        <f t="shared" ca="1" si="166"/>
        <v>3.0549999999999997</v>
      </c>
      <c r="T347" s="304">
        <f t="shared" ca="1" si="146"/>
        <v>29.969549999999998</v>
      </c>
      <c r="U347" s="311">
        <f t="shared" ca="1" si="147"/>
        <v>0</v>
      </c>
      <c r="V347" s="306">
        <f t="shared" ca="1" si="148"/>
        <v>1.1678933004686334</v>
      </c>
      <c r="W347" s="304">
        <f t="shared" ca="1" si="149"/>
        <v>21.702571097306286</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2.6917971964515592</v>
      </c>
      <c r="AH347" s="304">
        <f t="shared" ca="1" si="173"/>
        <v>-7.0571725428352599</v>
      </c>
    </row>
    <row r="348" spans="1:34" x14ac:dyDescent="0.2">
      <c r="A348" s="347">
        <f t="shared" ca="1" si="151"/>
        <v>0.1</v>
      </c>
      <c r="B348" s="304">
        <f t="shared" ca="1" si="152"/>
        <v>28.600000000000115</v>
      </c>
      <c r="D348" s="306">
        <f t="shared" ca="1" si="153"/>
        <v>-0.78308490460995306</v>
      </c>
      <c r="E348" s="307">
        <f t="shared" ca="1" si="154"/>
        <v>-2.7493412823338197</v>
      </c>
      <c r="F348" s="304">
        <f t="shared" ca="1" si="155"/>
        <v>2.8586884150905552</v>
      </c>
      <c r="G348" s="306">
        <f t="shared" ca="1" si="156"/>
        <v>10.422589865056661</v>
      </c>
      <c r="H348" s="307">
        <f t="shared" ca="1" si="157"/>
        <v>-94.955931144951805</v>
      </c>
      <c r="I348" s="304">
        <f t="shared" ca="1" si="158"/>
        <v>95.52622278254286</v>
      </c>
      <c r="J348" s="306">
        <f t="shared" ca="1" si="159"/>
        <v>603.3519527462488</v>
      </c>
      <c r="K348" s="307">
        <f t="shared" ca="1" si="160"/>
        <v>467.82066867006796</v>
      </c>
      <c r="L348" s="304">
        <f t="shared" ca="1" si="145"/>
        <v>763.47217167204019</v>
      </c>
      <c r="M348" s="306">
        <f t="shared" ca="1" si="161"/>
        <v>-1.4614715762253967</v>
      </c>
      <c r="N348" s="304">
        <f t="shared" ca="1" si="162"/>
        <v>-83.736153196047212</v>
      </c>
      <c r="P348" s="310">
        <f t="shared" ca="1" si="163"/>
        <v>23</v>
      </c>
      <c r="Q348" s="304">
        <f t="shared" ca="1" si="164"/>
        <v>0</v>
      </c>
      <c r="R348" s="306">
        <f t="shared" ca="1" si="165"/>
        <v>0</v>
      </c>
      <c r="S348" s="307">
        <f t="shared" ca="1" si="166"/>
        <v>3.0549999999999997</v>
      </c>
      <c r="T348" s="304">
        <f t="shared" ca="1" si="146"/>
        <v>29.969549999999998</v>
      </c>
      <c r="U348" s="311">
        <f t="shared" ca="1" si="147"/>
        <v>0</v>
      </c>
      <c r="V348" s="306">
        <f t="shared" ca="1" si="148"/>
        <v>1.1690018233110628</v>
      </c>
      <c r="W348" s="304">
        <f t="shared" ca="1" si="149"/>
        <v>21.844055390677294</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2.646265133137863</v>
      </c>
      <c r="AH348" s="304">
        <f t="shared" ca="1" si="173"/>
        <v>-7.1039512593473937</v>
      </c>
    </row>
    <row r="349" spans="1:34" x14ac:dyDescent="0.2">
      <c r="A349" s="347">
        <f t="shared" ca="1" si="151"/>
        <v>0.1</v>
      </c>
      <c r="B349" s="304">
        <f t="shared" ca="1" si="152"/>
        <v>28.700000000000117</v>
      </c>
      <c r="D349" s="306">
        <f t="shared" ca="1" si="153"/>
        <v>-0.78014458308138124</v>
      </c>
      <c r="E349" s="307">
        <f t="shared" ca="1" si="154"/>
        <v>-2.7024234500922644</v>
      </c>
      <c r="F349" s="304">
        <f t="shared" ca="1" si="155"/>
        <v>2.8127776439170944</v>
      </c>
      <c r="G349" s="306">
        <f t="shared" ca="1" si="156"/>
        <v>10.344575406748524</v>
      </c>
      <c r="H349" s="307">
        <f t="shared" ca="1" si="157"/>
        <v>-95.226173489961027</v>
      </c>
      <c r="I349" s="304">
        <f t="shared" ca="1" si="158"/>
        <v>95.786399649877552</v>
      </c>
      <c r="J349" s="306">
        <f t="shared" ca="1" si="159"/>
        <v>604.39031100983902</v>
      </c>
      <c r="K349" s="307">
        <f t="shared" ca="1" si="160"/>
        <v>458.31156343832231</v>
      </c>
      <c r="L349" s="304">
        <f t="shared" ca="1" si="145"/>
        <v>758.50981353167037</v>
      </c>
      <c r="M349" s="306">
        <f t="shared" ca="1" si="161"/>
        <v>-1.4625890009870912</v>
      </c>
      <c r="N349" s="304">
        <f t="shared" ca="1" si="162"/>
        <v>-83.800176918815723</v>
      </c>
      <c r="P349" s="310">
        <f t="shared" ca="1" si="163"/>
        <v>23</v>
      </c>
      <c r="Q349" s="304">
        <f t="shared" ca="1" si="164"/>
        <v>0</v>
      </c>
      <c r="R349" s="306">
        <f t="shared" ca="1" si="165"/>
        <v>0</v>
      </c>
      <c r="S349" s="307">
        <f t="shared" ca="1" si="166"/>
        <v>3.0549999999999997</v>
      </c>
      <c r="T349" s="304">
        <f t="shared" ca="1" si="146"/>
        <v>29.969549999999998</v>
      </c>
      <c r="U349" s="311">
        <f t="shared" ca="1" si="147"/>
        <v>0</v>
      </c>
      <c r="V349" s="306">
        <f t="shared" ca="1" si="148"/>
        <v>1.1701145649560549</v>
      </c>
      <c r="W349" s="304">
        <f t="shared" ca="1" si="149"/>
        <v>21.984113314466125</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2.6011706606698404</v>
      </c>
      <c r="AH349" s="304">
        <f t="shared" ca="1" si="173"/>
        <v>-7.1502636303362674</v>
      </c>
    </row>
    <row r="350" spans="1:34" x14ac:dyDescent="0.2">
      <c r="A350" s="347">
        <f t="shared" ca="1" si="151"/>
        <v>0.1</v>
      </c>
      <c r="B350" s="304">
        <f t="shared" ca="1" si="152"/>
        <v>28.800000000000118</v>
      </c>
      <c r="D350" s="306">
        <f t="shared" ca="1" si="153"/>
        <v>-0.7771530565876672</v>
      </c>
      <c r="E350" s="307">
        <f t="shared" ca="1" si="154"/>
        <v>-2.655978797100599</v>
      </c>
      <c r="F350" s="304">
        <f t="shared" ca="1" si="155"/>
        <v>2.7673435355971794</v>
      </c>
      <c r="G350" s="306">
        <f t="shared" ca="1" si="156"/>
        <v>10.266860101089756</v>
      </c>
      <c r="H350" s="307">
        <f t="shared" ca="1" si="157"/>
        <v>-95.491771369671085</v>
      </c>
      <c r="I350" s="304">
        <f t="shared" ca="1" si="158"/>
        <v>96.042109596014612</v>
      </c>
      <c r="J350" s="306">
        <f t="shared" ca="1" si="159"/>
        <v>605.4208827852309</v>
      </c>
      <c r="K350" s="307">
        <f t="shared" ca="1" si="160"/>
        <v>448.7756661953407</v>
      </c>
      <c r="L350" s="304">
        <f t="shared" ca="1" si="145"/>
        <v>753.61398864506236</v>
      </c>
      <c r="M350" s="306">
        <f t="shared" ca="1" si="161"/>
        <v>-1.4636921043908917</v>
      </c>
      <c r="N350" s="304">
        <f t="shared" ca="1" si="162"/>
        <v>-83.863380088220012</v>
      </c>
      <c r="P350" s="310">
        <f t="shared" ca="1" si="163"/>
        <v>23</v>
      </c>
      <c r="Q350" s="304">
        <f t="shared" ca="1" si="164"/>
        <v>0</v>
      </c>
      <c r="R350" s="306">
        <f t="shared" ca="1" si="165"/>
        <v>0</v>
      </c>
      <c r="S350" s="307">
        <f t="shared" ca="1" si="166"/>
        <v>3.0549999999999997</v>
      </c>
      <c r="T350" s="304">
        <f t="shared" ca="1" si="146"/>
        <v>29.969549999999998</v>
      </c>
      <c r="U350" s="311">
        <f t="shared" ca="1" si="147"/>
        <v>0</v>
      </c>
      <c r="V350" s="306">
        <f t="shared" ca="1" si="148"/>
        <v>1.1712314810369695</v>
      </c>
      <c r="W350" s="304">
        <f t="shared" ca="1" si="149"/>
        <v>22.122743721547451</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2.5565151234099694</v>
      </c>
      <c r="AH350" s="304">
        <f t="shared" ca="1" si="173"/>
        <v>-7.1961091045715637</v>
      </c>
    </row>
    <row r="351" spans="1:34" x14ac:dyDescent="0.2">
      <c r="A351" s="347">
        <f t="shared" ca="1" si="151"/>
        <v>0.1</v>
      </c>
      <c r="B351" s="304">
        <f t="shared" ca="1" si="152"/>
        <v>28.900000000000119</v>
      </c>
      <c r="D351" s="306">
        <f t="shared" ca="1" si="153"/>
        <v>-0.7741118704391331</v>
      </c>
      <c r="E351" s="307">
        <f t="shared" ca="1" si="154"/>
        <v>-2.610007692841168</v>
      </c>
      <c r="F351" s="304">
        <f t="shared" ca="1" si="155"/>
        <v>2.7223867000565605</v>
      </c>
      <c r="G351" s="306">
        <f t="shared" ca="1" si="156"/>
        <v>10.189448914045844</v>
      </c>
      <c r="H351" s="307">
        <f t="shared" ca="1" si="157"/>
        <v>-95.752772138955208</v>
      </c>
      <c r="I351" s="304">
        <f t="shared" ca="1" si="158"/>
        <v>96.29339666595331</v>
      </c>
      <c r="J351" s="306">
        <f t="shared" ca="1" si="159"/>
        <v>606.44369823598765</v>
      </c>
      <c r="K351" s="307">
        <f t="shared" ca="1" si="160"/>
        <v>439.2134390199094</v>
      </c>
      <c r="L351" s="304">
        <f t="shared" ca="1" si="145"/>
        <v>748.78728898522127</v>
      </c>
      <c r="M351" s="306">
        <f t="shared" ca="1" si="161"/>
        <v>-1.4647811561985897</v>
      </c>
      <c r="N351" s="304">
        <f t="shared" ca="1" si="162"/>
        <v>-83.925778160472191</v>
      </c>
      <c r="P351" s="310">
        <f t="shared" ca="1" si="163"/>
        <v>23</v>
      </c>
      <c r="Q351" s="304">
        <f t="shared" ca="1" si="164"/>
        <v>0</v>
      </c>
      <c r="R351" s="306">
        <f t="shared" ca="1" si="165"/>
        <v>0</v>
      </c>
      <c r="S351" s="307">
        <f t="shared" ca="1" si="166"/>
        <v>3.0549999999999997</v>
      </c>
      <c r="T351" s="304">
        <f t="shared" ca="1" si="146"/>
        <v>29.969549999999998</v>
      </c>
      <c r="U351" s="311">
        <f t="shared" ca="1" si="147"/>
        <v>0</v>
      </c>
      <c r="V351" s="306">
        <f t="shared" ca="1" si="148"/>
        <v>1.172352527590691</v>
      </c>
      <c r="W351" s="304">
        <f t="shared" ca="1" si="149"/>
        <v>22.259945987444038</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2.512299663308232</v>
      </c>
      <c r="AH351" s="304">
        <f t="shared" ca="1" si="173"/>
        <v>-7.2414873065621777</v>
      </c>
    </row>
    <row r="352" spans="1:34" x14ac:dyDescent="0.2">
      <c r="A352" s="347">
        <f t="shared" ca="1" si="151"/>
        <v>0.1</v>
      </c>
      <c r="B352" s="304">
        <f t="shared" ca="1" si="152"/>
        <v>29.000000000000121</v>
      </c>
      <c r="D352" s="306">
        <f t="shared" ca="1" si="153"/>
        <v>-0.77102255278180509</v>
      </c>
      <c r="E352" s="307">
        <f t="shared" ca="1" si="154"/>
        <v>-2.5645103338471236</v>
      </c>
      <c r="F352" s="304">
        <f t="shared" ca="1" si="155"/>
        <v>2.6779075841609727</v>
      </c>
      <c r="G352" s="306">
        <f t="shared" ca="1" si="156"/>
        <v>10.112346658767663</v>
      </c>
      <c r="H352" s="307">
        <f t="shared" ca="1" si="157"/>
        <v>-96.009223172339915</v>
      </c>
      <c r="I352" s="304">
        <f t="shared" ca="1" si="158"/>
        <v>96.540304997981337</v>
      </c>
      <c r="J352" s="306">
        <f t="shared" ca="1" si="159"/>
        <v>607.45878801462834</v>
      </c>
      <c r="K352" s="307">
        <f t="shared" ca="1" si="160"/>
        <v>429.62533925434462</v>
      </c>
      <c r="L352" s="304">
        <f t="shared" ca="1" si="145"/>
        <v>744.03233213726128</v>
      </c>
      <c r="M352" s="306">
        <f t="shared" ca="1" si="161"/>
        <v>-1.46585641898207</v>
      </c>
      <c r="N352" s="304">
        <f t="shared" ca="1" si="162"/>
        <v>-83.987386179833109</v>
      </c>
      <c r="P352" s="310">
        <f t="shared" ca="1" si="163"/>
        <v>23</v>
      </c>
      <c r="Q352" s="304">
        <f t="shared" ca="1" si="164"/>
        <v>0</v>
      </c>
      <c r="R352" s="306">
        <f t="shared" ca="1" si="165"/>
        <v>0</v>
      </c>
      <c r="S352" s="307">
        <f t="shared" ca="1" si="166"/>
        <v>3.0549999999999997</v>
      </c>
      <c r="T352" s="304">
        <f t="shared" ca="1" si="146"/>
        <v>29.969549999999998</v>
      </c>
      <c r="U352" s="311">
        <f t="shared" ca="1" si="147"/>
        <v>0</v>
      </c>
      <c r="V352" s="306">
        <f t="shared" ca="1" si="148"/>
        <v>1.173477661058685</v>
      </c>
      <c r="W352" s="304">
        <f t="shared" ca="1" si="149"/>
        <v>22.395719996175782</v>
      </c>
      <c r="Y352" s="314" t="str">
        <f t="shared" ca="1" si="167"/>
        <v/>
      </c>
      <c r="Z352" s="315" t="str">
        <f t="shared" ca="1" si="168"/>
        <v/>
      </c>
      <c r="AA352" s="316" t="str">
        <f t="shared" ca="1" si="169"/>
        <v/>
      </c>
      <c r="AC352" s="310">
        <f t="shared" ca="1" si="170"/>
        <v>29.000000000000121</v>
      </c>
      <c r="AD352" s="323">
        <f t="shared" ca="1" si="171"/>
        <v>607.45878801462834</v>
      </c>
      <c r="AE352" s="324" t="e">
        <f t="shared" ca="1" si="150"/>
        <v>#N/A</v>
      </c>
      <c r="AG352" s="306">
        <f t="shared" ca="1" si="172"/>
        <v>2.4685252256321881</v>
      </c>
      <c r="AH352" s="304">
        <f t="shared" ca="1" si="173"/>
        <v>-7.2863980318965762</v>
      </c>
    </row>
    <row r="353" spans="1:34" x14ac:dyDescent="0.2">
      <c r="A353" s="347">
        <f t="shared" ca="1" si="151"/>
        <v>0.1</v>
      </c>
      <c r="B353" s="304">
        <f t="shared" ca="1" si="152"/>
        <v>29.100000000000122</v>
      </c>
      <c r="D353" s="306">
        <f t="shared" ca="1" si="153"/>
        <v>-0.76788661427184179</v>
      </c>
      <c r="E353" s="307">
        <f t="shared" ca="1" si="154"/>
        <v>-2.5194867483842698</v>
      </c>
      <c r="F353" s="304">
        <f t="shared" ca="1" si="155"/>
        <v>2.6339064766353824</v>
      </c>
      <c r="G353" s="306">
        <f t="shared" ca="1" si="156"/>
        <v>10.035557997340479</v>
      </c>
      <c r="H353" s="307">
        <f t="shared" ca="1" si="157"/>
        <v>-96.261171847178346</v>
      </c>
      <c r="I353" s="304">
        <f t="shared" ca="1" si="158"/>
        <v>96.782878804621149</v>
      </c>
      <c r="J353" s="306">
        <f t="shared" ca="1" si="159"/>
        <v>608.46618324743372</v>
      </c>
      <c r="K353" s="307">
        <f t="shared" ca="1" si="160"/>
        <v>420.01181950336871</v>
      </c>
      <c r="L353" s="304">
        <f t="shared" ca="1" si="145"/>
        <v>739.35175977218717</v>
      </c>
      <c r="M353" s="306">
        <f t="shared" ca="1" si="161"/>
        <v>-1.4669181483627287</v>
      </c>
      <c r="N353" s="304">
        <f t="shared" ca="1" si="162"/>
        <v>-84.048218792329891</v>
      </c>
      <c r="P353" s="310">
        <f t="shared" ca="1" si="163"/>
        <v>23</v>
      </c>
      <c r="Q353" s="304">
        <f t="shared" ca="1" si="164"/>
        <v>0</v>
      </c>
      <c r="R353" s="306">
        <f t="shared" ca="1" si="165"/>
        <v>0</v>
      </c>
      <c r="S353" s="307">
        <f t="shared" ca="1" si="166"/>
        <v>3.0549999999999997</v>
      </c>
      <c r="T353" s="304">
        <f t="shared" ca="1" si="146"/>
        <v>29.969549999999998</v>
      </c>
      <c r="U353" s="311">
        <f t="shared" ca="1" si="147"/>
        <v>0</v>
      </c>
      <c r="V353" s="306">
        <f t="shared" ca="1" si="148"/>
        <v>1.1746068382878987</v>
      </c>
      <c r="W353" s="304">
        <f t="shared" ca="1" si="149"/>
        <v>22.530066126203351</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2.4251925646198202</v>
      </c>
      <c r="AH353" s="304">
        <f t="shared" ca="1" si="173"/>
        <v>-7.330841242610731</v>
      </c>
    </row>
    <row r="354" spans="1:34" x14ac:dyDescent="0.2">
      <c r="A354" s="347">
        <f t="shared" ca="1" si="151"/>
        <v>0.1</v>
      </c>
      <c r="B354" s="304">
        <f t="shared" ca="1" si="152"/>
        <v>29.200000000000124</v>
      </c>
      <c r="D354" s="306">
        <f t="shared" ca="1" si="153"/>
        <v>-0.76470554777333533</v>
      </c>
      <c r="E354" s="307">
        <f t="shared" ca="1" si="154"/>
        <v>-2.4749368011018911</v>
      </c>
      <c r="F354" s="304">
        <f t="shared" ca="1" si="155"/>
        <v>2.5903835129655568</v>
      </c>
      <c r="G354" s="306">
        <f t="shared" ca="1" si="156"/>
        <v>9.9590874425631455</v>
      </c>
      <c r="H354" s="307">
        <f t="shared" ca="1" si="157"/>
        <v>-96.508665527288542</v>
      </c>
      <c r="I354" s="304">
        <f t="shared" ca="1" si="158"/>
        <v>97.021162354131121</v>
      </c>
      <c r="J354" s="306">
        <f t="shared" ca="1" si="159"/>
        <v>609.4659155194289</v>
      </c>
      <c r="K354" s="307">
        <f t="shared" ca="1" si="160"/>
        <v>410.37332763464536</v>
      </c>
      <c r="L354" s="304">
        <f t="shared" ca="1" si="145"/>
        <v>734.74823593790791</v>
      </c>
      <c r="M354" s="306">
        <f t="shared" ca="1" si="161"/>
        <v>-1.4679665932415307</v>
      </c>
      <c r="N354" s="304">
        <f t="shared" ca="1" si="162"/>
        <v>-84.108290258937345</v>
      </c>
      <c r="P354" s="310">
        <f t="shared" ca="1" si="163"/>
        <v>23</v>
      </c>
      <c r="Q354" s="304">
        <f t="shared" ca="1" si="164"/>
        <v>0</v>
      </c>
      <c r="R354" s="306">
        <f t="shared" ca="1" si="165"/>
        <v>0</v>
      </c>
      <c r="S354" s="307">
        <f t="shared" ca="1" si="166"/>
        <v>3.0549999999999997</v>
      </c>
      <c r="T354" s="304">
        <f t="shared" ca="1" si="146"/>
        <v>29.969549999999998</v>
      </c>
      <c r="U354" s="311">
        <f t="shared" ca="1" si="147"/>
        <v>0</v>
      </c>
      <c r="V354" s="306">
        <f t="shared" ca="1" si="148"/>
        <v>1.1757400165315155</v>
      </c>
      <c r="W354" s="304">
        <f t="shared" ca="1" si="149"/>
        <v>22.662985236475631</v>
      </c>
      <c r="Y354" s="314" t="str">
        <f t="shared" ca="1" si="167"/>
        <v/>
      </c>
      <c r="Z354" s="315" t="str">
        <f t="shared" ca="1" si="168"/>
        <v/>
      </c>
      <c r="AA354" s="316" t="str">
        <f t="shared" ca="1" si="169"/>
        <v/>
      </c>
      <c r="AC354" s="310" t="e">
        <f t="shared" ca="1" si="170"/>
        <v>#N/A</v>
      </c>
      <c r="AD354" s="323" t="e">
        <f t="shared" ca="1" si="171"/>
        <v>#N/A</v>
      </c>
      <c r="AE354" s="324" t="e">
        <f t="shared" ca="1" si="150"/>
        <v>#N/A</v>
      </c>
      <c r="AG354" s="306">
        <f t="shared" ca="1" si="172"/>
        <v>2.3823022490543933</v>
      </c>
      <c r="AH354" s="304">
        <f t="shared" ca="1" si="173"/>
        <v>-7.3748170625870229</v>
      </c>
    </row>
    <row r="355" spans="1:34" x14ac:dyDescent="0.2">
      <c r="A355" s="347">
        <f t="shared" ca="1" si="151"/>
        <v>0.1</v>
      </c>
      <c r="B355" s="304">
        <f t="shared" ca="1" si="152"/>
        <v>29.300000000000125</v>
      </c>
      <c r="D355" s="306">
        <f t="shared" ca="1" si="153"/>
        <v>-0.76148082807887318</v>
      </c>
      <c r="E355" s="307">
        <f t="shared" ca="1" si="154"/>
        <v>-2.4308601976495146</v>
      </c>
      <c r="F355" s="304">
        <f t="shared" ca="1" si="155"/>
        <v>2.5473386802795428</v>
      </c>
      <c r="G355" s="306">
        <f t="shared" ca="1" si="156"/>
        <v>9.8829393597552588</v>
      </c>
      <c r="H355" s="307">
        <f t="shared" ca="1" si="157"/>
        <v>-96.751751547053487</v>
      </c>
      <c r="I355" s="304">
        <f t="shared" ca="1" si="158"/>
        <v>97.255199952554548</v>
      </c>
      <c r="J355" s="306">
        <f t="shared" ca="1" si="159"/>
        <v>610.45801685954484</v>
      </c>
      <c r="K355" s="307">
        <f t="shared" ca="1" si="160"/>
        <v>400.71030678092825</v>
      </c>
      <c r="L355" s="304">
        <f t="shared" ca="1" si="145"/>
        <v>730.22444515953714</v>
      </c>
      <c r="M355" s="306">
        <f t="shared" ca="1" si="161"/>
        <v>-1.4690019960201308</v>
      </c>
      <c r="N355" s="304">
        <f t="shared" ca="1" si="162"/>
        <v>-84.167614468247251</v>
      </c>
      <c r="P355" s="310">
        <f t="shared" ca="1" si="163"/>
        <v>23</v>
      </c>
      <c r="Q355" s="304">
        <f t="shared" ca="1" si="164"/>
        <v>0</v>
      </c>
      <c r="R355" s="306">
        <f t="shared" ca="1" si="165"/>
        <v>0</v>
      </c>
      <c r="S355" s="307">
        <f t="shared" ca="1" si="166"/>
        <v>3.0549999999999997</v>
      </c>
      <c r="T355" s="304">
        <f t="shared" ca="1" si="146"/>
        <v>29.969549999999998</v>
      </c>
      <c r="U355" s="311">
        <f t="shared" ca="1" si="147"/>
        <v>0</v>
      </c>
      <c r="V355" s="306">
        <f t="shared" ca="1" si="148"/>
        <v>1.1768771534495563</v>
      </c>
      <c r="W355" s="304">
        <f t="shared" ca="1" si="149"/>
        <v>22.794478652590151</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2.3398546677607026</v>
      </c>
      <c r="AH355" s="304">
        <f t="shared" ca="1" si="173"/>
        <v>-7.4183257729871137</v>
      </c>
    </row>
    <row r="356" spans="1:34" x14ac:dyDescent="0.2">
      <c r="A356" s="347">
        <f t="shared" ca="1" si="151"/>
        <v>0.1</v>
      </c>
      <c r="B356" s="304">
        <f t="shared" ca="1" si="152"/>
        <v>29.400000000000126</v>
      </c>
      <c r="D356" s="306">
        <f t="shared" ca="1" si="153"/>
        <v>-0.75821391165221486</v>
      </c>
      <c r="E356" s="307">
        <f t="shared" ca="1" si="154"/>
        <v>-2.3872564892565142</v>
      </c>
      <c r="F356" s="304">
        <f t="shared" ca="1" si="155"/>
        <v>2.504771822206624</v>
      </c>
      <c r="G356" s="306">
        <f t="shared" ca="1" si="156"/>
        <v>9.8071179685900365</v>
      </c>
      <c r="H356" s="307">
        <f t="shared" ca="1" si="157"/>
        <v>-96.990477195979139</v>
      </c>
      <c r="I356" s="304">
        <f t="shared" ca="1" si="158"/>
        <v>97.485035926308157</v>
      </c>
      <c r="J356" s="306">
        <f t="shared" ca="1" si="159"/>
        <v>611.44251972596214</v>
      </c>
      <c r="K356" s="307">
        <f t="shared" ca="1" si="160"/>
        <v>391.02319534377659</v>
      </c>
      <c r="L356" s="304">
        <f t="shared" ca="1" si="145"/>
        <v>725.78309034152267</v>
      </c>
      <c r="M356" s="306">
        <f t="shared" ca="1" si="161"/>
        <v>-1.4700245928134494</v>
      </c>
      <c r="N356" s="304">
        <f t="shared" ca="1" si="162"/>
        <v>-84.226204948648018</v>
      </c>
      <c r="P356" s="310">
        <f t="shared" ca="1" si="163"/>
        <v>23</v>
      </c>
      <c r="Q356" s="304">
        <f t="shared" ca="1" si="164"/>
        <v>0</v>
      </c>
      <c r="R356" s="306">
        <f t="shared" ca="1" si="165"/>
        <v>0</v>
      </c>
      <c r="S356" s="307">
        <f t="shared" ca="1" si="166"/>
        <v>3.0549999999999997</v>
      </c>
      <c r="T356" s="304">
        <f t="shared" ca="1" si="146"/>
        <v>29.969549999999998</v>
      </c>
      <c r="U356" s="311">
        <f t="shared" ca="1" si="147"/>
        <v>0</v>
      </c>
      <c r="V356" s="306">
        <f t="shared" ca="1" si="148"/>
        <v>1.1780182071093419</v>
      </c>
      <c r="W356" s="304">
        <f t="shared" ca="1" si="149"/>
        <v>22.924548153075001</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2.2978500350220692</v>
      </c>
      <c r="AH356" s="304">
        <f t="shared" ca="1" si="173"/>
        <v>-7.4613678077218175</v>
      </c>
    </row>
    <row r="357" spans="1:34" x14ac:dyDescent="0.2">
      <c r="A357" s="347">
        <f t="shared" ca="1" si="151"/>
        <v>0.1</v>
      </c>
      <c r="B357" s="304">
        <f t="shared" ca="1" si="152"/>
        <v>29.500000000000128</v>
      </c>
      <c r="D357" s="306">
        <f t="shared" ca="1" si="153"/>
        <v>-0.75490623639254739</v>
      </c>
      <c r="E357" s="307">
        <f t="shared" ca="1" si="154"/>
        <v>-2.3441250772717659</v>
      </c>
      <c r="F357" s="304">
        <f t="shared" ca="1" si="155"/>
        <v>2.4626826437116747</v>
      </c>
      <c r="G357" s="306">
        <f t="shared" ca="1" si="156"/>
        <v>9.7316273449507822</v>
      </c>
      <c r="H357" s="307">
        <f t="shared" ca="1" si="157"/>
        <v>-97.22488970370631</v>
      </c>
      <c r="I357" s="304">
        <f t="shared" ca="1" si="158"/>
        <v>97.710714605302371</v>
      </c>
      <c r="J357" s="306">
        <f t="shared" ca="1" si="159"/>
        <v>612.41945699163921</v>
      </c>
      <c r="K357" s="307">
        <f t="shared" ca="1" si="160"/>
        <v>381.31242699879232</v>
      </c>
      <c r="L357" s="304">
        <f t="shared" ca="1" si="145"/>
        <v>721.42689046475357</v>
      </c>
      <c r="M357" s="306">
        <f t="shared" ca="1" si="161"/>
        <v>-1.4710346136540897</v>
      </c>
      <c r="N357" s="304">
        <f t="shared" ca="1" si="162"/>
        <v>-84.284074880036968</v>
      </c>
      <c r="P357" s="310">
        <f t="shared" ca="1" si="163"/>
        <v>23</v>
      </c>
      <c r="Q357" s="304">
        <f t="shared" ca="1" si="164"/>
        <v>0</v>
      </c>
      <c r="R357" s="306">
        <f t="shared" ca="1" si="165"/>
        <v>0</v>
      </c>
      <c r="S357" s="307">
        <f t="shared" ca="1" si="166"/>
        <v>3.0549999999999997</v>
      </c>
      <c r="T357" s="304">
        <f t="shared" ca="1" si="146"/>
        <v>29.969549999999998</v>
      </c>
      <c r="U357" s="311">
        <f t="shared" ca="1" si="147"/>
        <v>0</v>
      </c>
      <c r="V357" s="306">
        <f t="shared" ca="1" si="148"/>
        <v>1.179163135985811</v>
      </c>
      <c r="W357" s="304">
        <f t="shared" ca="1" si="149"/>
        <v>23.053195955800078</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2.2562883959174416</v>
      </c>
      <c r="AH357" s="304">
        <f t="shared" ca="1" si="173"/>
        <v>-7.5039437489607215</v>
      </c>
    </row>
    <row r="358" spans="1:34" x14ac:dyDescent="0.2">
      <c r="A358" s="347">
        <f t="shared" ca="1" si="151"/>
        <v>0.1</v>
      </c>
      <c r="B358" s="304">
        <f t="shared" ca="1" si="152"/>
        <v>29.600000000000129</v>
      </c>
      <c r="D358" s="306">
        <f t="shared" ca="1" si="153"/>
        <v>-0.75155922141963338</v>
      </c>
      <c r="E358" s="307">
        <f t="shared" ca="1" si="154"/>
        <v>-2.301465217660688</v>
      </c>
      <c r="F358" s="304">
        <f t="shared" ca="1" si="155"/>
        <v>2.4210707159029545</v>
      </c>
      <c r="G358" s="306">
        <f t="shared" ca="1" si="156"/>
        <v>9.6564714228088189</v>
      </c>
      <c r="H358" s="307">
        <f t="shared" ca="1" si="157"/>
        <v>-97.455036225472384</v>
      </c>
      <c r="I358" s="304">
        <f t="shared" ca="1" si="158"/>
        <v>97.932280306585611</v>
      </c>
      <c r="J358" s="306">
        <f t="shared" ca="1" si="159"/>
        <v>613.38886193002713</v>
      </c>
      <c r="K358" s="307">
        <f t="shared" ca="1" si="160"/>
        <v>371.57843070233338</v>
      </c>
      <c r="L358" s="304">
        <f t="shared" ca="1" si="145"/>
        <v>717.15857807253667</v>
      </c>
      <c r="M358" s="306">
        <f t="shared" ca="1" si="161"/>
        <v>-1.472032282688948</v>
      </c>
      <c r="N358" s="304">
        <f t="shared" ca="1" si="162"/>
        <v>-84.341237105085241</v>
      </c>
      <c r="P358" s="310">
        <f t="shared" ca="1" si="163"/>
        <v>23</v>
      </c>
      <c r="Q358" s="304">
        <f t="shared" ca="1" si="164"/>
        <v>0</v>
      </c>
      <c r="R358" s="306">
        <f t="shared" ca="1" si="165"/>
        <v>0</v>
      </c>
      <c r="S358" s="307">
        <f t="shared" ca="1" si="166"/>
        <v>3.0549999999999997</v>
      </c>
      <c r="T358" s="304">
        <f t="shared" ca="1" si="146"/>
        <v>29.969549999999998</v>
      </c>
      <c r="U358" s="311">
        <f t="shared" ca="1" si="147"/>
        <v>0</v>
      </c>
      <c r="V358" s="306">
        <f t="shared" ca="1" si="148"/>
        <v>1.1803118989617079</v>
      </c>
      <c r="W358" s="304">
        <f t="shared" ca="1" si="149"/>
        <v>23.180424704525652</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2.2151696315780915</v>
      </c>
      <c r="AH358" s="304">
        <f t="shared" ca="1" si="173"/>
        <v>-7.5460543226841503</v>
      </c>
    </row>
    <row r="359" spans="1:34" x14ac:dyDescent="0.2">
      <c r="A359" s="347">
        <f t="shared" ca="1" si="151"/>
        <v>0.1</v>
      </c>
      <c r="B359" s="304">
        <f t="shared" ca="1" si="152"/>
        <v>29.700000000000131</v>
      </c>
      <c r="D359" s="306">
        <f t="shared" ca="1" si="153"/>
        <v>-0.74817426687933164</v>
      </c>
      <c r="E359" s="307">
        <f t="shared" ca="1" si="154"/>
        <v>-2.2592760254570496</v>
      </c>
      <c r="F359" s="304">
        <f t="shared" ca="1" si="155"/>
        <v>2.3799354808114921</v>
      </c>
      <c r="G359" s="306">
        <f t="shared" ca="1" si="156"/>
        <v>9.5816539961208864</v>
      </c>
      <c r="H359" s="307">
        <f t="shared" ca="1" si="157"/>
        <v>-97.680963828018093</v>
      </c>
      <c r="I359" s="304">
        <f t="shared" ca="1" si="158"/>
        <v>98.149777318504178</v>
      </c>
      <c r="J359" s="306">
        <f t="shared" ca="1" si="159"/>
        <v>614.35076820097356</v>
      </c>
      <c r="K359" s="307">
        <f t="shared" ca="1" si="160"/>
        <v>361.82163069965884</v>
      </c>
      <c r="L359" s="304">
        <f t="shared" ca="1" si="145"/>
        <v>712.98089654021351</v>
      </c>
      <c r="M359" s="306">
        <f t="shared" ca="1" si="161"/>
        <v>-1.4730178183683666</v>
      </c>
      <c r="N359" s="304">
        <f t="shared" ca="1" si="162"/>
        <v>-84.397704140075476</v>
      </c>
      <c r="P359" s="310">
        <f t="shared" ca="1" si="163"/>
        <v>23</v>
      </c>
      <c r="Q359" s="304">
        <f t="shared" ca="1" si="164"/>
        <v>0</v>
      </c>
      <c r="R359" s="306">
        <f t="shared" ca="1" si="165"/>
        <v>0</v>
      </c>
      <c r="S359" s="307">
        <f t="shared" ca="1" si="166"/>
        <v>3.0549999999999997</v>
      </c>
      <c r="T359" s="304">
        <f t="shared" ca="1" si="146"/>
        <v>29.969549999999998</v>
      </c>
      <c r="U359" s="311">
        <f t="shared" ca="1" si="147"/>
        <v>0</v>
      </c>
      <c r="V359" s="306">
        <f t="shared" ca="1" si="148"/>
        <v>1.1814644553276297</v>
      </c>
      <c r="W359" s="304">
        <f t="shared" ca="1" si="149"/>
        <v>23.306237455594683</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2.1744934643632137</v>
      </c>
      <c r="AH359" s="304">
        <f t="shared" ca="1" si="173"/>
        <v>-7.5877003942800831</v>
      </c>
    </row>
    <row r="360" spans="1:34" x14ac:dyDescent="0.2">
      <c r="A360" s="347">
        <f t="shared" ca="1" si="151"/>
        <v>0.1</v>
      </c>
      <c r="B360" s="304">
        <f t="shared" ca="1" si="152"/>
        <v>29.800000000000132</v>
      </c>
      <c r="D360" s="306">
        <f t="shared" ca="1" si="153"/>
        <v>-0.74475275376881078</v>
      </c>
      <c r="E360" s="307">
        <f t="shared" ca="1" si="154"/>
        <v>-2.2175564791673699</v>
      </c>
      <c r="F360" s="304">
        <f t="shared" ca="1" si="155"/>
        <v>2.3392762561406486</v>
      </c>
      <c r="G360" s="306">
        <f t="shared" ca="1" si="156"/>
        <v>9.5071787207440046</v>
      </c>
      <c r="H360" s="307">
        <f t="shared" ca="1" si="157"/>
        <v>-97.90271947593483</v>
      </c>
      <c r="I360" s="304">
        <f t="shared" ca="1" si="158"/>
        <v>98.363249885370081</v>
      </c>
      <c r="J360" s="306">
        <f t="shared" ca="1" si="159"/>
        <v>615.30520983681686</v>
      </c>
      <c r="K360" s="307">
        <f t="shared" ca="1" si="160"/>
        <v>352.04244653446119</v>
      </c>
      <c r="L360" s="304">
        <f t="shared" ca="1" si="145"/>
        <v>708.89659712421962</v>
      </c>
      <c r="M360" s="306">
        <f t="shared" ca="1" si="161"/>
        <v>-1.4739914336281457</v>
      </c>
      <c r="N360" s="304">
        <f t="shared" ca="1" si="162"/>
        <v>-84.453488185330357</v>
      </c>
      <c r="P360" s="310">
        <f t="shared" ca="1" si="163"/>
        <v>23</v>
      </c>
      <c r="Q360" s="304">
        <f t="shared" ca="1" si="164"/>
        <v>0</v>
      </c>
      <c r="R360" s="306">
        <f t="shared" ca="1" si="165"/>
        <v>0</v>
      </c>
      <c r="S360" s="307">
        <f t="shared" ca="1" si="166"/>
        <v>3.0549999999999997</v>
      </c>
      <c r="T360" s="304">
        <f t="shared" ca="1" si="146"/>
        <v>29.969549999999998</v>
      </c>
      <c r="U360" s="311">
        <f t="shared" ca="1" si="147"/>
        <v>0</v>
      </c>
      <c r="V360" s="306">
        <f t="shared" ca="1" si="148"/>
        <v>1.1826207647819496</v>
      </c>
      <c r="W360" s="304">
        <f t="shared" ca="1" si="149"/>
        <v>23.430637664776096</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2.1342594629541907</v>
      </c>
      <c r="AH360" s="304">
        <f t="shared" ca="1" si="173"/>
        <v>-7.6288829641881133</v>
      </c>
    </row>
    <row r="361" spans="1:34" x14ac:dyDescent="0.2">
      <c r="A361" s="347">
        <f t="shared" ca="1" si="151"/>
        <v>0.1</v>
      </c>
      <c r="B361" s="304">
        <f t="shared" ca="1" si="152"/>
        <v>29.900000000000134</v>
      </c>
      <c r="D361" s="306">
        <f t="shared" ca="1" si="153"/>
        <v>-0.74129604378093861</v>
      </c>
      <c r="E361" s="307">
        <f t="shared" ca="1" si="154"/>
        <v>-2.1763054251255314</v>
      </c>
      <c r="F361" s="304">
        <f t="shared" ca="1" si="155"/>
        <v>2.2990922399843141</v>
      </c>
      <c r="G361" s="306">
        <f t="shared" ca="1" si="156"/>
        <v>9.4330491163659111</v>
      </c>
      <c r="H361" s="307">
        <f t="shared" ca="1" si="157"/>
        <v>-98.120350018447382</v>
      </c>
      <c r="I361" s="304">
        <f t="shared" ca="1" si="158"/>
        <v>98.572742192628482</v>
      </c>
      <c r="J361" s="306">
        <f t="shared" ca="1" si="159"/>
        <v>616.2522212286724</v>
      </c>
      <c r="K361" s="307">
        <f t="shared" ca="1" si="160"/>
        <v>342.24129305974208</v>
      </c>
      <c r="L361" s="304">
        <f t="shared" ca="1" si="145"/>
        <v>704.90843578756869</v>
      </c>
      <c r="M361" s="306">
        <f t="shared" ca="1" si="161"/>
        <v>-1.4749533360647318</v>
      </c>
      <c r="N361" s="304">
        <f t="shared" ca="1" si="162"/>
        <v>-84.508601135250089</v>
      </c>
      <c r="P361" s="310">
        <f t="shared" ca="1" si="163"/>
        <v>23</v>
      </c>
      <c r="Q361" s="304">
        <f t="shared" ca="1" si="164"/>
        <v>0</v>
      </c>
      <c r="R361" s="306">
        <f t="shared" ca="1" si="165"/>
        <v>0</v>
      </c>
      <c r="S361" s="307">
        <f t="shared" ca="1" si="166"/>
        <v>3.0549999999999997</v>
      </c>
      <c r="T361" s="304">
        <f t="shared" ca="1" si="146"/>
        <v>29.969549999999998</v>
      </c>
      <c r="U361" s="311">
        <f t="shared" ca="1" si="147"/>
        <v>0</v>
      </c>
      <c r="V361" s="306">
        <f t="shared" ca="1" si="148"/>
        <v>1.1837807874306143</v>
      </c>
      <c r="W361" s="304">
        <f t="shared" ca="1" si="149"/>
        <v>23.553629174264987</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2.0944670473668046</v>
      </c>
      <c r="AH361" s="304">
        <f t="shared" ca="1" si="173"/>
        <v>-7.6696031635928312</v>
      </c>
    </row>
    <row r="362" spans="1:34" x14ac:dyDescent="0.2">
      <c r="A362" s="347">
        <f t="shared" ca="1" si="151"/>
        <v>0.1</v>
      </c>
      <c r="B362" s="304">
        <f t="shared" ca="1" si="152"/>
        <v>30.000000000000135</v>
      </c>
      <c r="D362" s="306">
        <f t="shared" ca="1" si="153"/>
        <v>-0.73780547916718398</v>
      </c>
      <c r="E362" s="307">
        <f t="shared" ca="1" si="154"/>
        <v>-2.1355215817955893</v>
      </c>
      <c r="F362" s="304">
        <f t="shared" ca="1" si="155"/>
        <v>2.2593825155125575</v>
      </c>
      <c r="G362" s="306">
        <f t="shared" ca="1" si="156"/>
        <v>9.3592685684491919</v>
      </c>
      <c r="H362" s="307">
        <f t="shared" ca="1" si="157"/>
        <v>-98.333902176626935</v>
      </c>
      <c r="I362" s="304">
        <f t="shared" ca="1" si="158"/>
        <v>98.778298352516671</v>
      </c>
      <c r="J362" s="306">
        <f t="shared" ca="1" si="159"/>
        <v>617.19183711291316</v>
      </c>
      <c r="K362" s="307">
        <f t="shared" ca="1" si="160"/>
        <v>332.41858044998838</v>
      </c>
      <c r="L362" s="304">
        <f t="shared" ca="1" si="145"/>
        <v>701.01916980008343</v>
      </c>
      <c r="M362" s="306">
        <f t="shared" ca="1" si="161"/>
        <v>-1.4759037281038694</v>
      </c>
      <c r="N362" s="304">
        <f t="shared" ca="1" si="162"/>
        <v>-84.5630545879755</v>
      </c>
      <c r="P362" s="310">
        <f t="shared" ca="1" si="163"/>
        <v>23</v>
      </c>
      <c r="Q362" s="304">
        <f t="shared" ca="1" si="164"/>
        <v>0</v>
      </c>
      <c r="R362" s="306">
        <f t="shared" ca="1" si="165"/>
        <v>0</v>
      </c>
      <c r="S362" s="307">
        <f t="shared" ca="1" si="166"/>
        <v>3.0549999999999997</v>
      </c>
      <c r="T362" s="304">
        <f t="shared" ca="1" si="146"/>
        <v>29.969549999999998</v>
      </c>
      <c r="U362" s="311">
        <f t="shared" ca="1" si="147"/>
        <v>0</v>
      </c>
      <c r="V362" s="306">
        <f t="shared" ca="1" si="148"/>
        <v>1.1849444837868155</v>
      </c>
      <c r="W362" s="304">
        <f t="shared" ca="1" si="149"/>
        <v>23.675216199845444</v>
      </c>
      <c r="Y362" s="314" t="str">
        <f t="shared" ca="1" si="167"/>
        <v/>
      </c>
      <c r="Z362" s="315" t="str">
        <f t="shared" ca="1" si="168"/>
        <v/>
      </c>
      <c r="AA362" s="316" t="str">
        <f t="shared" ca="1" si="169"/>
        <v/>
      </c>
      <c r="AC362" s="310">
        <f t="shared" ca="1" si="170"/>
        <v>30.000000000000135</v>
      </c>
      <c r="AD362" s="323">
        <f t="shared" ca="1" si="171"/>
        <v>617.19183711291316</v>
      </c>
      <c r="AE362" s="324" t="e">
        <f t="shared" ca="1" si="150"/>
        <v>#N/A</v>
      </c>
      <c r="AG362" s="306">
        <f t="shared" ca="1" si="172"/>
        <v>2.0551154938811562</v>
      </c>
      <c r="AH362" s="304">
        <f t="shared" ca="1" si="173"/>
        <v>-7.7098622501685723</v>
      </c>
    </row>
    <row r="363" spans="1:34" x14ac:dyDescent="0.2">
      <c r="A363" s="347">
        <f t="shared" ca="1" si="151"/>
        <v>0.1</v>
      </c>
      <c r="B363" s="304">
        <f t="shared" ca="1" si="152"/>
        <v>30.100000000000136</v>
      </c>
      <c r="D363" s="306">
        <f t="shared" ca="1" si="153"/>
        <v>-0.73428238261850309</v>
      </c>
      <c r="E363" s="307">
        <f t="shared" ca="1" si="154"/>
        <v>-2.0952035440209</v>
      </c>
      <c r="F363" s="304">
        <f t="shared" ca="1" si="155"/>
        <v>2.2201460556237391</v>
      </c>
      <c r="G363" s="306">
        <f t="shared" ca="1" si="156"/>
        <v>9.2858403301873409</v>
      </c>
      <c r="H363" s="307">
        <f t="shared" ca="1" si="157"/>
        <v>-98.543422531029023</v>
      </c>
      <c r="I363" s="304">
        <f t="shared" ca="1" si="158"/>
        <v>98.979962390206296</v>
      </c>
      <c r="J363" s="306">
        <f t="shared" ca="1" si="159"/>
        <v>618.12409255784496</v>
      </c>
      <c r="K363" s="307">
        <f t="shared" ca="1" si="160"/>
        <v>322.57471421460559</v>
      </c>
      <c r="L363" s="304">
        <f t="shared" ca="1" si="145"/>
        <v>697.23155411318965</v>
      </c>
      <c r="M363" s="306">
        <f t="shared" ca="1" si="161"/>
        <v>-1.4768428071629998</v>
      </c>
      <c r="N363" s="304">
        <f t="shared" ca="1" si="162"/>
        <v>-84.616859854692791</v>
      </c>
      <c r="P363" s="310">
        <f t="shared" ca="1" si="163"/>
        <v>23</v>
      </c>
      <c r="Q363" s="304">
        <f t="shared" ca="1" si="164"/>
        <v>0</v>
      </c>
      <c r="R363" s="306">
        <f t="shared" ca="1" si="165"/>
        <v>0</v>
      </c>
      <c r="S363" s="307">
        <f t="shared" ca="1" si="166"/>
        <v>3.0549999999999997</v>
      </c>
      <c r="T363" s="304">
        <f t="shared" ca="1" si="146"/>
        <v>29.969549999999998</v>
      </c>
      <c r="U363" s="311">
        <f t="shared" ca="1" si="147"/>
        <v>0</v>
      </c>
      <c r="V363" s="306">
        <f t="shared" ca="1" si="148"/>
        <v>1.1861118147705465</v>
      </c>
      <c r="W363" s="304">
        <f t="shared" ca="1" si="149"/>
        <v>23.795403318221439</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2.0162039398889062</v>
      </c>
      <c r="AH363" s="304">
        <f t="shared" ca="1" si="173"/>
        <v>-7.7496616038773967</v>
      </c>
    </row>
    <row r="364" spans="1:34" x14ac:dyDescent="0.2">
      <c r="A364" s="347">
        <f t="shared" ca="1" si="151"/>
        <v>0.1</v>
      </c>
      <c r="B364" s="304">
        <f t="shared" ca="1" si="152"/>
        <v>30.200000000000138</v>
      </c>
      <c r="D364" s="306">
        <f t="shared" ca="1" si="153"/>
        <v>-0.73072805716358635</v>
      </c>
      <c r="E364" s="307">
        <f t="shared" ca="1" si="154"/>
        <v>-2.05534978721776</v>
      </c>
      <c r="F364" s="304">
        <f t="shared" ca="1" si="155"/>
        <v>2.1813817275621799</v>
      </c>
      <c r="G364" s="306">
        <f t="shared" ca="1" si="156"/>
        <v>9.2127675244709817</v>
      </c>
      <c r="H364" s="307">
        <f t="shared" ca="1" si="157"/>
        <v>-98.748957509750795</v>
      </c>
      <c r="I364" s="304">
        <f t="shared" ca="1" si="158"/>
        <v>99.177778230420728</v>
      </c>
      <c r="J364" s="306">
        <f t="shared" ca="1" si="159"/>
        <v>619.04902295057786</v>
      </c>
      <c r="K364" s="307">
        <f t="shared" ca="1" si="160"/>
        <v>312.71009521256661</v>
      </c>
      <c r="L364" s="304">
        <f t="shared" ca="1" si="145"/>
        <v>693.54833751074455</v>
      </c>
      <c r="M364" s="306">
        <f t="shared" ca="1" si="161"/>
        <v>-1.4777707658076706</v>
      </c>
      <c r="N364" s="304">
        <f t="shared" ca="1" si="162"/>
        <v>-84.670027968595107</v>
      </c>
      <c r="P364" s="310">
        <f t="shared" ca="1" si="163"/>
        <v>23</v>
      </c>
      <c r="Q364" s="304">
        <f t="shared" ca="1" si="164"/>
        <v>0</v>
      </c>
      <c r="R364" s="306">
        <f t="shared" ca="1" si="165"/>
        <v>0</v>
      </c>
      <c r="S364" s="307">
        <f t="shared" ca="1" si="166"/>
        <v>3.0549999999999997</v>
      </c>
      <c r="T364" s="304">
        <f t="shared" ca="1" si="146"/>
        <v>29.969549999999998</v>
      </c>
      <c r="U364" s="311">
        <f t="shared" ca="1" si="147"/>
        <v>0</v>
      </c>
      <c r="V364" s="306">
        <f t="shared" ca="1" si="148"/>
        <v>1.1872827417080425</v>
      </c>
      <c r="W364" s="304">
        <f t="shared" ca="1" si="149"/>
        <v>23.914195454520748</v>
      </c>
      <c r="Y364" s="314" t="str">
        <f t="shared" ca="1" si="167"/>
        <v/>
      </c>
      <c r="Z364" s="315" t="str">
        <f t="shared" ca="1" si="168"/>
        <v/>
      </c>
      <c r="AA364" s="316" t="str">
        <f t="shared" ca="1" si="169"/>
        <v/>
      </c>
      <c r="AC364" s="310" t="e">
        <f t="shared" ca="1" si="170"/>
        <v>#N/A</v>
      </c>
      <c r="AD364" s="323" t="e">
        <f t="shared" ca="1" si="171"/>
        <v>#N/A</v>
      </c>
      <c r="AE364" s="324" t="e">
        <f t="shared" ca="1" si="150"/>
        <v>#N/A</v>
      </c>
      <c r="AG364" s="306">
        <f t="shared" ca="1" si="172"/>
        <v>1.9777313886575154</v>
      </c>
      <c r="AH364" s="304">
        <f t="shared" ca="1" si="173"/>
        <v>-7.789002722822076</v>
      </c>
    </row>
    <row r="365" spans="1:34" x14ac:dyDescent="0.2">
      <c r="A365" s="347">
        <f t="shared" ca="1" si="151"/>
        <v>0.1</v>
      </c>
      <c r="B365" s="304">
        <f t="shared" ca="1" si="152"/>
        <v>30.300000000000139</v>
      </c>
      <c r="D365" s="306">
        <f t="shared" ca="1" si="153"/>
        <v>-0.72714378608391816</v>
      </c>
      <c r="E365" s="307">
        <f t="shared" ca="1" si="154"/>
        <v>-2.0159586715118625</v>
      </c>
      <c r="F365" s="304">
        <f t="shared" ca="1" si="155"/>
        <v>2.1430882975006722</v>
      </c>
      <c r="G365" s="306">
        <f t="shared" ca="1" si="156"/>
        <v>9.1400531458625895</v>
      </c>
      <c r="H365" s="307">
        <f t="shared" ca="1" si="157"/>
        <v>-98.950553376901979</v>
      </c>
      <c r="I365" s="304">
        <f t="shared" ca="1" si="158"/>
        <v>99.371789684519229</v>
      </c>
      <c r="J365" s="306">
        <f t="shared" ca="1" si="159"/>
        <v>619.96666398409457</v>
      </c>
      <c r="K365" s="307">
        <f t="shared" ca="1" si="160"/>
        <v>302.82511966823398</v>
      </c>
      <c r="L365" s="304">
        <f t="shared" ca="1" si="145"/>
        <v>689.97225853917303</v>
      </c>
      <c r="M365" s="306">
        <f t="shared" ca="1" si="161"/>
        <v>-1.4786877919022106</v>
      </c>
      <c r="N365" s="304">
        <f t="shared" ca="1" si="162"/>
        <v>-84.722569693515609</v>
      </c>
      <c r="P365" s="310">
        <f t="shared" ca="1" si="163"/>
        <v>23</v>
      </c>
      <c r="Q365" s="304">
        <f t="shared" ca="1" si="164"/>
        <v>0</v>
      </c>
      <c r="R365" s="306">
        <f t="shared" ca="1" si="165"/>
        <v>0</v>
      </c>
      <c r="S365" s="307">
        <f t="shared" ca="1" si="166"/>
        <v>3.0549999999999997</v>
      </c>
      <c r="T365" s="304">
        <f t="shared" ca="1" si="146"/>
        <v>29.969549999999998</v>
      </c>
      <c r="U365" s="311">
        <f t="shared" ca="1" si="147"/>
        <v>0</v>
      </c>
      <c r="V365" s="306">
        <f t="shared" ca="1" si="148"/>
        <v>1.1884572263311062</v>
      </c>
      <c r="W365" s="304">
        <f t="shared" ca="1" si="149"/>
        <v>24.031597869976228</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1.9396967140112524</v>
      </c>
      <c r="AH365" s="304">
        <f t="shared" ca="1" si="173"/>
        <v>-7.8278872191557278</v>
      </c>
    </row>
    <row r="366" spans="1:34" x14ac:dyDescent="0.2">
      <c r="A366" s="347">
        <f t="shared" ca="1" si="151"/>
        <v>0.1</v>
      </c>
      <c r="B366" s="304">
        <f t="shared" ca="1" si="152"/>
        <v>30.400000000000141</v>
      </c>
      <c r="D366" s="306">
        <f t="shared" ca="1" si="153"/>
        <v>-0.72353083284506625</v>
      </c>
      <c r="E366" s="307">
        <f t="shared" ca="1" si="154"/>
        <v>-1.9770284458161695</v>
      </c>
      <c r="F366" s="304">
        <f t="shared" ca="1" si="155"/>
        <v>2.1052644350873777</v>
      </c>
      <c r="G366" s="306">
        <f t="shared" ca="1" si="156"/>
        <v>9.0677000625780835</v>
      </c>
      <c r="H366" s="307">
        <f t="shared" ca="1" si="157"/>
        <v>-99.148256221483592</v>
      </c>
      <c r="I366" s="304">
        <f t="shared" ca="1" si="158"/>
        <v>99.562040438039631</v>
      </c>
      <c r="J366" s="306">
        <f t="shared" ca="1" si="159"/>
        <v>620.87705164451665</v>
      </c>
      <c r="K366" s="307">
        <f t="shared" ca="1" si="160"/>
        <v>292.92017918831471</v>
      </c>
      <c r="L366" s="304">
        <f t="shared" ca="1" si="145"/>
        <v>686.50604122214554</v>
      </c>
      <c r="M366" s="306">
        <f t="shared" ca="1" si="161"/>
        <v>-1.4795940687549101</v>
      </c>
      <c r="N366" s="304">
        <f t="shared" ca="1" si="162"/>
        <v>-84.774495532245695</v>
      </c>
      <c r="P366" s="310">
        <f t="shared" ca="1" si="163"/>
        <v>23</v>
      </c>
      <c r="Q366" s="304">
        <f t="shared" ca="1" si="164"/>
        <v>0</v>
      </c>
      <c r="R366" s="306">
        <f t="shared" ca="1" si="165"/>
        <v>0</v>
      </c>
      <c r="S366" s="307">
        <f t="shared" ca="1" si="166"/>
        <v>3.0549999999999997</v>
      </c>
      <c r="T366" s="304">
        <f t="shared" ca="1" si="146"/>
        <v>29.969549999999998</v>
      </c>
      <c r="U366" s="311">
        <f t="shared" ca="1" si="147"/>
        <v>0</v>
      </c>
      <c r="V366" s="306">
        <f t="shared" ca="1" si="148"/>
        <v>1.1896352307763294</v>
      </c>
      <c r="W366" s="304">
        <f t="shared" ca="1" si="149"/>
        <v>24.14761614978887</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1.9020986649288281</v>
      </c>
      <c r="AH366" s="304">
        <f t="shared" ca="1" si="173"/>
        <v>-7.866316815049502</v>
      </c>
    </row>
    <row r="367" spans="1:34" x14ac:dyDescent="0.2">
      <c r="A367" s="347">
        <f t="shared" ca="1" si="151"/>
        <v>0.1</v>
      </c>
      <c r="B367" s="304">
        <f t="shared" ca="1" si="152"/>
        <v>30.500000000000142</v>
      </c>
      <c r="D367" s="306">
        <f t="shared" ca="1" si="153"/>
        <v>-0.71989044104363697</v>
      </c>
      <c r="E367" s="307">
        <f t="shared" ca="1" si="154"/>
        <v>-1.9385572518487066</v>
      </c>
      <c r="F367" s="304">
        <f t="shared" ca="1" si="155"/>
        <v>2.0679087179566733</v>
      </c>
      <c r="G367" s="306">
        <f t="shared" ca="1" si="156"/>
        <v>8.9957110184737203</v>
      </c>
      <c r="H367" s="307">
        <f t="shared" ca="1" si="157"/>
        <v>-99.342111946668467</v>
      </c>
      <c r="I367" s="304">
        <f t="shared" ca="1" si="158"/>
        <v>99.748574038691387</v>
      </c>
      <c r="J367" s="306">
        <f t="shared" ca="1" si="159"/>
        <v>621.78022219856928</v>
      </c>
      <c r="K367" s="307">
        <f t="shared" ca="1" si="160"/>
        <v>282.9956607799071</v>
      </c>
      <c r="L367" s="304">
        <f t="shared" ca="1" si="145"/>
        <v>683.15239056711096</v>
      </c>
      <c r="M367" s="306">
        <f t="shared" ca="1" si="161"/>
        <v>-1.4804897752579382</v>
      </c>
      <c r="N367" s="304">
        <f t="shared" ca="1" si="162"/>
        <v>-84.825815734551625</v>
      </c>
      <c r="P367" s="310">
        <f t="shared" ca="1" si="163"/>
        <v>23</v>
      </c>
      <c r="Q367" s="304">
        <f t="shared" ca="1" si="164"/>
        <v>0</v>
      </c>
      <c r="R367" s="306">
        <f t="shared" ca="1" si="165"/>
        <v>0</v>
      </c>
      <c r="S367" s="307">
        <f t="shared" ca="1" si="166"/>
        <v>3.0549999999999997</v>
      </c>
      <c r="T367" s="304">
        <f t="shared" ca="1" si="146"/>
        <v>29.969549999999998</v>
      </c>
      <c r="U367" s="311">
        <f t="shared" ca="1" si="147"/>
        <v>0</v>
      </c>
      <c r="V367" s="306">
        <f t="shared" ca="1" si="148"/>
        <v>1.1908167175842057</v>
      </c>
      <c r="W367" s="304">
        <f t="shared" ca="1" si="149"/>
        <v>24.262256191176341</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1.8649358700574448</v>
      </c>
      <c r="AH367" s="304">
        <f t="shared" ca="1" si="173"/>
        <v>-7.9042933387197616</v>
      </c>
    </row>
    <row r="368" spans="1:34" x14ac:dyDescent="0.2">
      <c r="A368" s="347">
        <f t="shared" ca="1" si="151"/>
        <v>0.1</v>
      </c>
      <c r="B368" s="304">
        <f t="shared" ca="1" si="152"/>
        <v>30.600000000000144</v>
      </c>
      <c r="D368" s="306">
        <f t="shared" ca="1" si="153"/>
        <v>-0.71622383436934955</v>
      </c>
      <c r="E368" s="307">
        <f t="shared" ca="1" si="154"/>
        <v>-1.9005431280890432</v>
      </c>
      <c r="F368" s="304">
        <f t="shared" ca="1" si="155"/>
        <v>2.0310196362037516</v>
      </c>
      <c r="G368" s="306">
        <f t="shared" ca="1" si="156"/>
        <v>8.9240886350367852</v>
      </c>
      <c r="H368" s="307">
        <f t="shared" ca="1" si="157"/>
        <v>-99.532166259477378</v>
      </c>
      <c r="I368" s="304">
        <f t="shared" ca="1" si="158"/>
        <v>99.931433884790422</v>
      </c>
      <c r="J368" s="306">
        <f t="shared" ca="1" si="159"/>
        <v>622.67621218124475</v>
      </c>
      <c r="K368" s="307">
        <f t="shared" ca="1" si="160"/>
        <v>273.05194686959982</v>
      </c>
      <c r="L368" s="304">
        <f t="shared" ca="1" si="145"/>
        <v>679.91398787321714</v>
      </c>
      <c r="M368" s="306">
        <f t="shared" ca="1" si="161"/>
        <v>-1.4813750860222124</v>
      </c>
      <c r="N368" s="304">
        <f t="shared" ca="1" si="162"/>
        <v>-84.876540304902036</v>
      </c>
      <c r="P368" s="310">
        <f t="shared" ca="1" si="163"/>
        <v>23</v>
      </c>
      <c r="Q368" s="304">
        <f t="shared" ca="1" si="164"/>
        <v>0</v>
      </c>
      <c r="R368" s="306">
        <f t="shared" ca="1" si="165"/>
        <v>0</v>
      </c>
      <c r="S368" s="307">
        <f t="shared" ca="1" si="166"/>
        <v>3.0549999999999997</v>
      </c>
      <c r="T368" s="304">
        <f t="shared" ca="1" si="146"/>
        <v>29.969549999999998</v>
      </c>
      <c r="U368" s="311">
        <f t="shared" ca="1" si="147"/>
        <v>0</v>
      </c>
      <c r="V368" s="306">
        <f t="shared" ca="1" si="148"/>
        <v>1.1920016496981445</v>
      </c>
      <c r="W368" s="304">
        <f t="shared" ca="1" si="149"/>
        <v>24.375524191610189</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1.8282068421432012</v>
      </c>
      <c r="AH368" s="304">
        <f t="shared" ca="1" si="173"/>
        <v>-7.9418187205159878</v>
      </c>
    </row>
    <row r="369" spans="1:34" x14ac:dyDescent="0.2">
      <c r="A369" s="347">
        <f t="shared" ca="1" si="151"/>
        <v>0.1</v>
      </c>
      <c r="B369" s="304">
        <f t="shared" ca="1" si="152"/>
        <v>30.700000000000145</v>
      </c>
      <c r="D369" s="306">
        <f t="shared" ca="1" si="153"/>
        <v>-0.71253221658168142</v>
      </c>
      <c r="E369" s="307">
        <f t="shared" ca="1" si="154"/>
        <v>-1.862984013672393</v>
      </c>
      <c r="F369" s="304">
        <f t="shared" ca="1" si="155"/>
        <v>1.9945955968230009</v>
      </c>
      <c r="G369" s="306">
        <f t="shared" ca="1" si="156"/>
        <v>8.8528354133786173</v>
      </c>
      <c r="H369" s="307">
        <f t="shared" ca="1" si="157"/>
        <v>-99.718464660844617</v>
      </c>
      <c r="I369" s="304">
        <f t="shared" ca="1" si="158"/>
        <v>100.11066321412763</v>
      </c>
      <c r="J369" s="306">
        <f t="shared" ca="1" si="159"/>
        <v>623.56505838366547</v>
      </c>
      <c r="K369" s="307">
        <f t="shared" ca="1" si="160"/>
        <v>263.08941532358369</v>
      </c>
      <c r="L369" s="304">
        <f t="shared" ca="1" si="145"/>
        <v>676.79348585246396</v>
      </c>
      <c r="M369" s="306">
        <f t="shared" ca="1" si="161"/>
        <v>-1.4822501715074332</v>
      </c>
      <c r="N369" s="304">
        <f t="shared" ca="1" si="162"/>
        <v>-84.926679009918345</v>
      </c>
      <c r="P369" s="310">
        <f t="shared" ca="1" si="163"/>
        <v>23</v>
      </c>
      <c r="Q369" s="304">
        <f t="shared" ca="1" si="164"/>
        <v>0</v>
      </c>
      <c r="R369" s="306">
        <f t="shared" ca="1" si="165"/>
        <v>0</v>
      </c>
      <c r="S369" s="307">
        <f t="shared" ca="1" si="166"/>
        <v>3.0549999999999997</v>
      </c>
      <c r="T369" s="304">
        <f t="shared" ca="1" si="146"/>
        <v>29.969549999999998</v>
      </c>
      <c r="U369" s="311">
        <f t="shared" ca="1" si="147"/>
        <v>0</v>
      </c>
      <c r="V369" s="306">
        <f t="shared" ca="1" si="148"/>
        <v>1.1931899904633825</v>
      </c>
      <c r="W369" s="304">
        <f t="shared" ca="1" si="149"/>
        <v>24.487426637245154</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1.7919099823779172</v>
      </c>
      <c r="AH369" s="304">
        <f t="shared" ca="1" si="173"/>
        <v>-7.9788949890704393</v>
      </c>
    </row>
    <row r="370" spans="1:34" x14ac:dyDescent="0.2">
      <c r="A370" s="347">
        <f t="shared" ca="1" si="151"/>
        <v>0.1</v>
      </c>
      <c r="B370" s="304">
        <f t="shared" ca="1" si="152"/>
        <v>30.800000000000146</v>
      </c>
      <c r="D370" s="306">
        <f t="shared" ca="1" si="153"/>
        <v>-0.70881677150052458</v>
      </c>
      <c r="E370" s="307">
        <f t="shared" ca="1" si="154"/>
        <v>-1.825877752220201</v>
      </c>
      <c r="F370" s="304">
        <f t="shared" ca="1" si="155"/>
        <v>1.9586349281101674</v>
      </c>
      <c r="G370" s="306">
        <f t="shared" ca="1" si="156"/>
        <v>8.781953736228564</v>
      </c>
      <c r="H370" s="307">
        <f t="shared" ca="1" si="157"/>
        <v>-99.901052436066635</v>
      </c>
      <c r="I370" s="304">
        <f t="shared" ca="1" si="158"/>
        <v>100.28630509326284</v>
      </c>
      <c r="J370" s="306">
        <f t="shared" ca="1" si="159"/>
        <v>624.44679784114578</v>
      </c>
      <c r="K370" s="307">
        <f t="shared" ca="1" si="160"/>
        <v>253.10843946873814</v>
      </c>
      <c r="L370" s="304">
        <f t="shared" ca="1" si="145"/>
        <v>673.79350357832971</v>
      </c>
      <c r="M370" s="306">
        <f t="shared" ca="1" si="161"/>
        <v>-1.4831151981474797</v>
      </c>
      <c r="N370" s="304">
        <f t="shared" ca="1" si="162"/>
        <v>-84.976241385559405</v>
      </c>
      <c r="P370" s="310">
        <f t="shared" ca="1" si="163"/>
        <v>23</v>
      </c>
      <c r="Q370" s="304">
        <f t="shared" ca="1" si="164"/>
        <v>0</v>
      </c>
      <c r="R370" s="306">
        <f t="shared" ca="1" si="165"/>
        <v>0</v>
      </c>
      <c r="S370" s="307">
        <f t="shared" ca="1" si="166"/>
        <v>3.0549999999999997</v>
      </c>
      <c r="T370" s="304">
        <f t="shared" ca="1" si="146"/>
        <v>29.969549999999998</v>
      </c>
      <c r="U370" s="311">
        <f t="shared" ca="1" si="147"/>
        <v>0</v>
      </c>
      <c r="V370" s="306">
        <f t="shared" ca="1" si="148"/>
        <v>1.1943817036258029</v>
      </c>
      <c r="W370" s="304">
        <f t="shared" ca="1" si="149"/>
        <v>24.597970291543053</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1.7560435846622902</v>
      </c>
      <c r="AH370" s="304">
        <f t="shared" ca="1" si="173"/>
        <v>-8.0155242675106901</v>
      </c>
    </row>
    <row r="371" spans="1:34" x14ac:dyDescent="0.2">
      <c r="A371" s="347">
        <f t="shared" ca="1" si="151"/>
        <v>0.1</v>
      </c>
      <c r="B371" s="304">
        <f t="shared" ca="1" si="152"/>
        <v>30.900000000000148</v>
      </c>
      <c r="D371" s="306">
        <f t="shared" ca="1" si="153"/>
        <v>-0.7050786630103526</v>
      </c>
      <c r="E371" s="307">
        <f t="shared" ca="1" si="154"/>
        <v>-1.789222095606382</v>
      </c>
      <c r="F371" s="304">
        <f t="shared" ca="1" si="155"/>
        <v>1.9231358840286248</v>
      </c>
      <c r="G371" s="306">
        <f t="shared" ca="1" si="156"/>
        <v>8.7114458699275286</v>
      </c>
      <c r="H371" s="307">
        <f t="shared" ca="1" si="157"/>
        <v>-100.07997464562727</v>
      </c>
      <c r="I371" s="304">
        <f t="shared" ca="1" si="158"/>
        <v>100.45840240723558</v>
      </c>
      <c r="J371" s="306">
        <f t="shared" ca="1" si="159"/>
        <v>625.32146782145355</v>
      </c>
      <c r="K371" s="307">
        <f t="shared" ca="1" si="160"/>
        <v>243.10938811465346</v>
      </c>
      <c r="L371" s="304">
        <f t="shared" ca="1" si="145"/>
        <v>670.91662127857467</v>
      </c>
      <c r="M371" s="306">
        <f t="shared" ca="1" si="161"/>
        <v>-1.4839703284713568</v>
      </c>
      <c r="N371" s="304">
        <f t="shared" ca="1" si="162"/>
        <v>-85.025236744051213</v>
      </c>
      <c r="P371" s="310">
        <f t="shared" ca="1" si="163"/>
        <v>23</v>
      </c>
      <c r="Q371" s="304">
        <f t="shared" ca="1" si="164"/>
        <v>0</v>
      </c>
      <c r="R371" s="306">
        <f t="shared" ca="1" si="165"/>
        <v>0</v>
      </c>
      <c r="S371" s="307">
        <f t="shared" ca="1" si="166"/>
        <v>3.0549999999999997</v>
      </c>
      <c r="T371" s="304">
        <f t="shared" ca="1" si="146"/>
        <v>29.969549999999998</v>
      </c>
      <c r="U371" s="311">
        <f t="shared" ca="1" si="147"/>
        <v>0</v>
      </c>
      <c r="V371" s="306">
        <f t="shared" ca="1" si="148"/>
        <v>1.1955767533306616</v>
      </c>
      <c r="W371" s="304">
        <f t="shared" ca="1" si="149"/>
        <v>24.707162184093765</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1.7206058397855486</v>
      </c>
      <c r="AH371" s="304">
        <f t="shared" ca="1" si="173"/>
        <v>-8.0517087697358605</v>
      </c>
    </row>
    <row r="372" spans="1:34" x14ac:dyDescent="0.2">
      <c r="A372" s="347">
        <f t="shared" ca="1" si="151"/>
        <v>0.1</v>
      </c>
      <c r="B372" s="304">
        <f t="shared" ca="1" si="152"/>
        <v>31.000000000000149</v>
      </c>
      <c r="D372" s="306">
        <f t="shared" ca="1" si="153"/>
        <v>-0.70131903507734505</v>
      </c>
      <c r="E372" s="307">
        <f t="shared" ca="1" si="154"/>
        <v>-1.7530147076583553</v>
      </c>
      <c r="F372" s="304">
        <f t="shared" ca="1" si="155"/>
        <v>1.8880966485400918</v>
      </c>
      <c r="G372" s="306">
        <f t="shared" ca="1" si="156"/>
        <v>8.6413139664197942</v>
      </c>
      <c r="H372" s="307">
        <f t="shared" ca="1" si="157"/>
        <v>-100.25527611639311</v>
      </c>
      <c r="I372" s="304">
        <f t="shared" ca="1" si="158"/>
        <v>100.62699784968477</v>
      </c>
      <c r="J372" s="306">
        <f t="shared" ca="1" si="159"/>
        <v>626.18910581327088</v>
      </c>
      <c r="K372" s="307">
        <f t="shared" ca="1" si="160"/>
        <v>233.09262557655245</v>
      </c>
      <c r="L372" s="304">
        <f t="shared" ca="1" si="145"/>
        <v>668.16537499139736</v>
      </c>
      <c r="M372" s="306">
        <f t="shared" ca="1" si="161"/>
        <v>-1.4848157212198749</v>
      </c>
      <c r="N372" s="304">
        <f t="shared" ca="1" si="162"/>
        <v>-85.073674180572269</v>
      </c>
      <c r="P372" s="310">
        <f t="shared" ca="1" si="163"/>
        <v>23</v>
      </c>
      <c r="Q372" s="304">
        <f t="shared" ca="1" si="164"/>
        <v>0</v>
      </c>
      <c r="R372" s="306">
        <f t="shared" ca="1" si="165"/>
        <v>0</v>
      </c>
      <c r="S372" s="307">
        <f t="shared" ca="1" si="166"/>
        <v>3.0549999999999997</v>
      </c>
      <c r="T372" s="304">
        <f t="shared" ca="1" si="146"/>
        <v>29.969549999999998</v>
      </c>
      <c r="U372" s="311">
        <f t="shared" ca="1" si="147"/>
        <v>0</v>
      </c>
      <c r="V372" s="306">
        <f t="shared" ca="1" si="148"/>
        <v>1.1967751041212231</v>
      </c>
      <c r="W372" s="304">
        <f t="shared" ca="1" si="149"/>
        <v>24.815009599635388</v>
      </c>
      <c r="Y372" s="314" t="str">
        <f t="shared" ca="1" si="167"/>
        <v/>
      </c>
      <c r="Z372" s="315" t="str">
        <f t="shared" ca="1" si="168"/>
        <v/>
      </c>
      <c r="AA372" s="316" t="str">
        <f t="shared" ca="1" si="169"/>
        <v/>
      </c>
      <c r="AC372" s="310">
        <f t="shared" ca="1" si="170"/>
        <v>31.000000000000149</v>
      </c>
      <c r="AD372" s="323">
        <f t="shared" ca="1" si="171"/>
        <v>626.18910581327088</v>
      </c>
      <c r="AE372" s="324" t="e">
        <f t="shared" ca="1" si="150"/>
        <v>#N/A</v>
      </c>
      <c r="AG372" s="306">
        <f t="shared" ca="1" si="172"/>
        <v>1.6855948395217304</v>
      </c>
      <c r="AH372" s="304">
        <f t="shared" ca="1" si="173"/>
        <v>-8.0874507967573699</v>
      </c>
    </row>
    <row r="373" spans="1:34" x14ac:dyDescent="0.2">
      <c r="A373" s="347">
        <f t="shared" ca="1" si="151"/>
        <v>0.1</v>
      </c>
      <c r="B373" s="304">
        <f t="shared" ca="1" si="152"/>
        <v>31.100000000000151</v>
      </c>
      <c r="D373" s="306">
        <f t="shared" ca="1" si="153"/>
        <v>-0.69753901177896982</v>
      </c>
      <c r="E373" s="307">
        <f t="shared" ca="1" si="154"/>
        <v>-1.7172531677922152</v>
      </c>
      <c r="F373" s="304">
        <f t="shared" ca="1" si="155"/>
        <v>1.8535153399003688</v>
      </c>
      <c r="G373" s="306">
        <f t="shared" ca="1" si="156"/>
        <v>8.5715600652418971</v>
      </c>
      <c r="H373" s="307">
        <f t="shared" ca="1" si="157"/>
        <v>-100.42700143317232</v>
      </c>
      <c r="I373" s="304">
        <f t="shared" ca="1" si="158"/>
        <v>100.79213391336869</v>
      </c>
      <c r="J373" s="306">
        <f t="shared" ca="1" si="159"/>
        <v>627.04974951485394</v>
      </c>
      <c r="K373" s="307">
        <f t="shared" ca="1" si="160"/>
        <v>223.05851169907419</v>
      </c>
      <c r="L373" s="304">
        <f t="shared" ca="1" si="145"/>
        <v>665.54225110660491</v>
      </c>
      <c r="M373" s="306">
        <f t="shared" ca="1" si="161"/>
        <v>-1.4856515314582337</v>
      </c>
      <c r="N373" s="304">
        <f t="shared" ca="1" si="162"/>
        <v>-85.121562579704047</v>
      </c>
      <c r="P373" s="310">
        <f t="shared" ca="1" si="163"/>
        <v>23</v>
      </c>
      <c r="Q373" s="304">
        <f t="shared" ca="1" si="164"/>
        <v>0</v>
      </c>
      <c r="R373" s="306">
        <f t="shared" ca="1" si="165"/>
        <v>0</v>
      </c>
      <c r="S373" s="307">
        <f t="shared" ca="1" si="166"/>
        <v>3.0549999999999997</v>
      </c>
      <c r="T373" s="304">
        <f t="shared" ca="1" si="146"/>
        <v>29.969549999999998</v>
      </c>
      <c r="U373" s="311">
        <f t="shared" ca="1" si="147"/>
        <v>0</v>
      </c>
      <c r="V373" s="306">
        <f t="shared" ca="1" si="148"/>
        <v>1.1979767209373111</v>
      </c>
      <c r="W373" s="304">
        <f t="shared" ca="1" si="149"/>
        <v>24.921520067275264</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1.6510085806427686</v>
      </c>
      <c r="AH373" s="304">
        <f t="shared" ca="1" si="173"/>
        <v>-8.1227527331048748</v>
      </c>
    </row>
    <row r="374" spans="1:34" x14ac:dyDescent="0.2">
      <c r="A374" s="347">
        <f t="shared" ca="1" si="151"/>
        <v>0.1</v>
      </c>
      <c r="B374" s="304">
        <f t="shared" ca="1" si="152"/>
        <v>31.200000000000152</v>
      </c>
      <c r="D374" s="306">
        <f t="shared" ca="1" si="153"/>
        <v>-0.69373969734551966</v>
      </c>
      <c r="E374" s="307">
        <f t="shared" ca="1" si="154"/>
        <v>-1.6819349745814485</v>
      </c>
      <c r="F374" s="304">
        <f t="shared" ca="1" si="155"/>
        <v>1.8193900149207567</v>
      </c>
      <c r="G374" s="306">
        <f t="shared" ca="1" si="156"/>
        <v>8.5021860955073443</v>
      </c>
      <c r="H374" s="307">
        <f t="shared" ca="1" si="157"/>
        <v>-100.59519493063047</v>
      </c>
      <c r="I374" s="304">
        <f t="shared" ca="1" si="158"/>
        <v>100.95385288107721</v>
      </c>
      <c r="J374" s="306">
        <f t="shared" ca="1" si="159"/>
        <v>627.90343682289142</v>
      </c>
      <c r="K374" s="307">
        <f t="shared" ca="1" si="160"/>
        <v>213.00740188088406</v>
      </c>
      <c r="L374" s="304">
        <f t="shared" ca="1" si="145"/>
        <v>663.0496808158822</v>
      </c>
      <c r="M374" s="306">
        <f t="shared" ca="1" si="161"/>
        <v>-1.4864779106846768</v>
      </c>
      <c r="N374" s="304">
        <f t="shared" ca="1" si="162"/>
        <v>-85.168910621656522</v>
      </c>
      <c r="P374" s="310">
        <f t="shared" ca="1" si="163"/>
        <v>23</v>
      </c>
      <c r="Q374" s="304">
        <f t="shared" ca="1" si="164"/>
        <v>0</v>
      </c>
      <c r="R374" s="306">
        <f t="shared" ca="1" si="165"/>
        <v>0</v>
      </c>
      <c r="S374" s="307">
        <f t="shared" ca="1" si="166"/>
        <v>3.0549999999999997</v>
      </c>
      <c r="T374" s="304">
        <f t="shared" ca="1" si="146"/>
        <v>29.969549999999998</v>
      </c>
      <c r="U374" s="311">
        <f t="shared" ca="1" si="147"/>
        <v>0</v>
      </c>
      <c r="V374" s="306">
        <f t="shared" ca="1" si="148"/>
        <v>1.1991815691137775</v>
      </c>
      <c r="W374" s="304">
        <f t="shared" ca="1" si="149"/>
        <v>25.026701349913655</v>
      </c>
      <c r="Y374" s="314" t="str">
        <f t="shared" ca="1" si="167"/>
        <v/>
      </c>
      <c r="Z374" s="315" t="str">
        <f t="shared" ca="1" si="168"/>
        <v/>
      </c>
      <c r="AA374" s="316" t="str">
        <f t="shared" ca="1" si="169"/>
        <v/>
      </c>
      <c r="AC374" s="310" t="e">
        <f t="shared" ca="1" si="170"/>
        <v>#N/A</v>
      </c>
      <c r="AD374" s="323" t="e">
        <f t="shared" ca="1" si="171"/>
        <v>#N/A</v>
      </c>
      <c r="AE374" s="324" t="e">
        <f t="shared" ca="1" si="150"/>
        <v>#N/A</v>
      </c>
      <c r="AG374" s="306">
        <f t="shared" ca="1" si="172"/>
        <v>1.6168449688486941</v>
      </c>
      <c r="AH374" s="304">
        <f t="shared" ca="1" si="173"/>
        <v>-8.1576170432979591</v>
      </c>
    </row>
    <row r="375" spans="1:34" x14ac:dyDescent="0.2">
      <c r="A375" s="347">
        <f t="shared" ca="1" si="151"/>
        <v>0.1</v>
      </c>
      <c r="B375" s="304">
        <f t="shared" ca="1" si="152"/>
        <v>31.300000000000153</v>
      </c>
      <c r="D375" s="306">
        <f t="shared" ca="1" si="153"/>
        <v>-0.68992217621308893</v>
      </c>
      <c r="E375" s="307">
        <f t="shared" ca="1" si="154"/>
        <v>-1.6470575492585713</v>
      </c>
      <c r="F375" s="304">
        <f t="shared" ca="1" si="155"/>
        <v>1.7857186731958243</v>
      </c>
      <c r="G375" s="306">
        <f t="shared" ca="1" si="156"/>
        <v>8.4331938778860351</v>
      </c>
      <c r="H375" s="307">
        <f t="shared" ca="1" si="157"/>
        <v>-100.75990068555633</v>
      </c>
      <c r="I375" s="304">
        <f t="shared" ca="1" si="158"/>
        <v>101.11219681692802</v>
      </c>
      <c r="J375" s="306">
        <f t="shared" ca="1" si="159"/>
        <v>628.75020582156105</v>
      </c>
      <c r="K375" s="307">
        <f t="shared" ca="1" si="160"/>
        <v>202.93964710007472</v>
      </c>
      <c r="L375" s="304">
        <f t="shared" ca="1" si="145"/>
        <v>660.69003449859781</v>
      </c>
      <c r="M375" s="306">
        <f t="shared" ca="1" si="161"/>
        <v>-1.4872950069353716</v>
      </c>
      <c r="N375" s="304">
        <f t="shared" ca="1" si="162"/>
        <v>-85.215726788277294</v>
      </c>
      <c r="P375" s="310">
        <f t="shared" ca="1" si="163"/>
        <v>23</v>
      </c>
      <c r="Q375" s="304">
        <f t="shared" ca="1" si="164"/>
        <v>0</v>
      </c>
      <c r="R375" s="306">
        <f t="shared" ca="1" si="165"/>
        <v>0</v>
      </c>
      <c r="S375" s="307">
        <f t="shared" ca="1" si="166"/>
        <v>3.0549999999999997</v>
      </c>
      <c r="T375" s="304">
        <f t="shared" ca="1" si="146"/>
        <v>29.969549999999998</v>
      </c>
      <c r="U375" s="311">
        <f t="shared" ca="1" si="147"/>
        <v>0</v>
      </c>
      <c r="V375" s="306">
        <f t="shared" ca="1" si="148"/>
        <v>1.2003896143788879</v>
      </c>
      <c r="W375" s="304">
        <f t="shared" ca="1" si="149"/>
        <v>25.130561433870877</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1.5831018226151112</v>
      </c>
      <c r="AH375" s="304">
        <f t="shared" ca="1" si="173"/>
        <v>-8.1920462683841766</v>
      </c>
    </row>
    <row r="376" spans="1:34" x14ac:dyDescent="0.2">
      <c r="A376" s="347">
        <f t="shared" ca="1" si="151"/>
        <v>0.1</v>
      </c>
      <c r="B376" s="304">
        <f t="shared" ca="1" si="152"/>
        <v>31.400000000000155</v>
      </c>
      <c r="D376" s="306">
        <f t="shared" ca="1" si="153"/>
        <v>-0.6860875130875228</v>
      </c>
      <c r="E376" s="307">
        <f t="shared" ca="1" si="154"/>
        <v>-1.6126182391494908</v>
      </c>
      <c r="F376" s="304">
        <f t="shared" ca="1" si="155"/>
        <v>1.7524992612986248</v>
      </c>
      <c r="G376" s="306">
        <f t="shared" ca="1" si="156"/>
        <v>8.3645851265772837</v>
      </c>
      <c r="H376" s="307">
        <f t="shared" ca="1" si="157"/>
        <v>-100.92116250947129</v>
      </c>
      <c r="I376" s="304">
        <f t="shared" ca="1" si="158"/>
        <v>101.26720755803861</v>
      </c>
      <c r="J376" s="306">
        <f t="shared" ca="1" si="159"/>
        <v>629.59009477178427</v>
      </c>
      <c r="K376" s="307">
        <f t="shared" ca="1" si="160"/>
        <v>192.85559394032333</v>
      </c>
      <c r="L376" s="304">
        <f t="shared" ca="1" si="145"/>
        <v>658.46561607180308</v>
      </c>
      <c r="M376" s="306">
        <f t="shared" ca="1" si="161"/>
        <v>-1.4881029648856663</v>
      </c>
      <c r="N376" s="304">
        <f t="shared" ca="1" si="162"/>
        <v>-85.262019368853217</v>
      </c>
      <c r="P376" s="310">
        <f t="shared" ca="1" si="163"/>
        <v>23</v>
      </c>
      <c r="Q376" s="304">
        <f t="shared" ca="1" si="164"/>
        <v>0</v>
      </c>
      <c r="R376" s="306">
        <f t="shared" ca="1" si="165"/>
        <v>0</v>
      </c>
      <c r="S376" s="307">
        <f t="shared" ca="1" si="166"/>
        <v>3.0549999999999997</v>
      </c>
      <c r="T376" s="304">
        <f t="shared" ca="1" si="146"/>
        <v>29.969549999999998</v>
      </c>
      <c r="U376" s="311">
        <f t="shared" ca="1" si="147"/>
        <v>0</v>
      </c>
      <c r="V376" s="306">
        <f t="shared" ca="1" si="148"/>
        <v>1.201600822852634</v>
      </c>
      <c r="W376" s="304">
        <f t="shared" ca="1" si="149"/>
        <v>25.233108518719266</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1.5497768769585356</v>
      </c>
      <c r="AH376" s="304">
        <f t="shared" ca="1" si="173"/>
        <v>-8.22604302254366</v>
      </c>
    </row>
    <row r="377" spans="1:34" x14ac:dyDescent="0.2">
      <c r="A377" s="347">
        <f t="shared" ca="1" si="151"/>
        <v>0.1</v>
      </c>
      <c r="B377" s="304">
        <f t="shared" ca="1" si="152"/>
        <v>31.500000000000156</v>
      </c>
      <c r="D377" s="306">
        <f t="shared" ca="1" si="153"/>
        <v>-0.68223675301885267</v>
      </c>
      <c r="E377" s="307">
        <f t="shared" ca="1" si="154"/>
        <v>-1.5786143210400585</v>
      </c>
      <c r="F377" s="304">
        <f t="shared" ca="1" si="155"/>
        <v>1.7197296769441619</v>
      </c>
      <c r="G377" s="306">
        <f t="shared" ca="1" si="156"/>
        <v>8.2963614512753985</v>
      </c>
      <c r="H377" s="307">
        <f t="shared" ca="1" si="157"/>
        <v>-101.07902394157529</v>
      </c>
      <c r="I377" s="304">
        <f t="shared" ca="1" si="158"/>
        <v>101.41892670656576</v>
      </c>
      <c r="J377" s="306">
        <f t="shared" ca="1" si="159"/>
        <v>630.42314210067696</v>
      </c>
      <c r="K377" s="307">
        <f t="shared" ca="1" si="160"/>
        <v>182.75558461777101</v>
      </c>
      <c r="L377" s="304">
        <f t="shared" ca="1" si="145"/>
        <v>656.37865733513422</v>
      </c>
      <c r="M377" s="306">
        <f t="shared" ca="1" si="161"/>
        <v>-1.4889019259478677</v>
      </c>
      <c r="N377" s="304">
        <f t="shared" ca="1" si="162"/>
        <v>-85.307796465712656</v>
      </c>
      <c r="P377" s="310">
        <f t="shared" ca="1" si="163"/>
        <v>23</v>
      </c>
      <c r="Q377" s="304">
        <f t="shared" ca="1" si="164"/>
        <v>0</v>
      </c>
      <c r="R377" s="306">
        <f t="shared" ca="1" si="165"/>
        <v>0</v>
      </c>
      <c r="S377" s="307">
        <f t="shared" ca="1" si="166"/>
        <v>3.0549999999999997</v>
      </c>
      <c r="T377" s="304">
        <f t="shared" ca="1" si="146"/>
        <v>29.969549999999998</v>
      </c>
      <c r="U377" s="311">
        <f t="shared" ca="1" si="147"/>
        <v>0</v>
      </c>
      <c r="V377" s="306">
        <f t="shared" ca="1" si="148"/>
        <v>1.2028151610449671</v>
      </c>
      <c r="W377" s="304">
        <f t="shared" ca="1" si="149"/>
        <v>25.334351007320308</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1.5168677871197307</v>
      </c>
      <c r="AH377" s="304">
        <f t="shared" ca="1" si="173"/>
        <v>-8.2596099897608077</v>
      </c>
    </row>
    <row r="378" spans="1:34" x14ac:dyDescent="0.2">
      <c r="A378" s="347">
        <f t="shared" ca="1" si="151"/>
        <v>0.1</v>
      </c>
      <c r="B378" s="304">
        <f t="shared" ca="1" si="152"/>
        <v>31.600000000000158</v>
      </c>
      <c r="D378" s="306">
        <f t="shared" ca="1" si="153"/>
        <v>-0.67837092148573264</v>
      </c>
      <c r="E378" s="307">
        <f t="shared" ca="1" si="154"/>
        <v>-1.5450430044747296</v>
      </c>
      <c r="F378" s="304">
        <f t="shared" ca="1" si="155"/>
        <v>1.687407773122342</v>
      </c>
      <c r="G378" s="306">
        <f t="shared" ca="1" si="156"/>
        <v>8.2285243591268245</v>
      </c>
      <c r="H378" s="307">
        <f t="shared" ca="1" si="157"/>
        <v>-101.23352824202276</v>
      </c>
      <c r="I378" s="304">
        <f t="shared" ca="1" si="158"/>
        <v>101.56739562210484</v>
      </c>
      <c r="J378" s="306">
        <f t="shared" ca="1" si="159"/>
        <v>631.24938639119705</v>
      </c>
      <c r="K378" s="307">
        <f t="shared" ca="1" si="160"/>
        <v>172.6399570085911</v>
      </c>
      <c r="L378" s="304">
        <f t="shared" ca="1" si="145"/>
        <v>654.43131234316024</v>
      </c>
      <c r="M378" s="306">
        <f t="shared" ca="1" si="161"/>
        <v>-1.4896920283656749</v>
      </c>
      <c r="N378" s="304">
        <f t="shared" ca="1" si="162"/>
        <v>-85.353065999636087</v>
      </c>
      <c r="P378" s="310">
        <f t="shared" ca="1" si="163"/>
        <v>23</v>
      </c>
      <c r="Q378" s="304">
        <f t="shared" ca="1" si="164"/>
        <v>0</v>
      </c>
      <c r="R378" s="306">
        <f t="shared" ca="1" si="165"/>
        <v>0</v>
      </c>
      <c r="S378" s="307">
        <f t="shared" ca="1" si="166"/>
        <v>3.0549999999999997</v>
      </c>
      <c r="T378" s="304">
        <f t="shared" ca="1" si="146"/>
        <v>29.969549999999998</v>
      </c>
      <c r="U378" s="311">
        <f t="shared" ca="1" si="147"/>
        <v>0</v>
      </c>
      <c r="V378" s="306">
        <f t="shared" ca="1" si="148"/>
        <v>1.2040325958539653</v>
      </c>
      <c r="W378" s="304">
        <f t="shared" ca="1" si="149"/>
        <v>25.434297496067781</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1.4843721321657242</v>
      </c>
      <c r="AH378" s="304">
        <f t="shared" ca="1" si="173"/>
        <v>-8.2927499205631126</v>
      </c>
    </row>
    <row r="379" spans="1:34" x14ac:dyDescent="0.2">
      <c r="A379" s="347">
        <f t="shared" ca="1" si="151"/>
        <v>0.1</v>
      </c>
      <c r="B379" s="304">
        <f t="shared" ca="1" si="152"/>
        <v>31.700000000000159</v>
      </c>
      <c r="D379" s="306">
        <f t="shared" ca="1" si="153"/>
        <v>-0.67449102448945741</v>
      </c>
      <c r="E379" s="307">
        <f t="shared" ca="1" si="154"/>
        <v>-1.511901434987049</v>
      </c>
      <c r="F379" s="304">
        <f t="shared" ca="1" si="155"/>
        <v>1.6555313622014944</v>
      </c>
      <c r="G379" s="306">
        <f t="shared" ca="1" si="156"/>
        <v>8.1610752566778793</v>
      </c>
      <c r="H379" s="307">
        <f t="shared" ca="1" si="157"/>
        <v>-101.38471838552147</v>
      </c>
      <c r="I379" s="304">
        <f t="shared" ca="1" si="158"/>
        <v>101.71265541444022</v>
      </c>
      <c r="J379" s="306">
        <f t="shared" ca="1" si="159"/>
        <v>632.06886637198727</v>
      </c>
      <c r="K379" s="307">
        <f t="shared" ca="1" si="160"/>
        <v>162.50904467721389</v>
      </c>
      <c r="L379" s="304">
        <f t="shared" ca="1" si="145"/>
        <v>652.62565183929894</v>
      </c>
      <c r="M379" s="306">
        <f t="shared" ca="1" si="161"/>
        <v>-1.4904734073054005</v>
      </c>
      <c r="N379" s="304">
        <f t="shared" ca="1" si="162"/>
        <v>-85.397835715082763</v>
      </c>
      <c r="P379" s="310">
        <f t="shared" ca="1" si="163"/>
        <v>23</v>
      </c>
      <c r="Q379" s="304">
        <f t="shared" ca="1" si="164"/>
        <v>0</v>
      </c>
      <c r="R379" s="306">
        <f t="shared" ca="1" si="165"/>
        <v>0</v>
      </c>
      <c r="S379" s="307">
        <f t="shared" ca="1" si="166"/>
        <v>3.0549999999999997</v>
      </c>
      <c r="T379" s="304">
        <f t="shared" ca="1" si="146"/>
        <v>29.969549999999998</v>
      </c>
      <c r="U379" s="311">
        <f t="shared" ca="1" si="147"/>
        <v>0</v>
      </c>
      <c r="V379" s="306">
        <f t="shared" ca="1" si="148"/>
        <v>1.2052530945639286</v>
      </c>
      <c r="W379" s="304">
        <f t="shared" ca="1" si="149"/>
        <v>25.532956765336728</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1.4522874185108048</v>
      </c>
      <c r="AH379" s="304">
        <f t="shared" ca="1" si="173"/>
        <v>-8.3254656288274251</v>
      </c>
    </row>
    <row r="380" spans="1:34" x14ac:dyDescent="0.2">
      <c r="A380" s="347">
        <f t="shared" ca="1" si="151"/>
        <v>0.1</v>
      </c>
      <c r="B380" s="304">
        <f t="shared" ca="1" si="152"/>
        <v>31.800000000000161</v>
      </c>
      <c r="D380" s="306">
        <f t="shared" ca="1" si="153"/>
        <v>-0.67059804865707706</v>
      </c>
      <c r="E380" s="307">
        <f t="shared" ca="1" si="154"/>
        <v>-1.4791866972620102</v>
      </c>
      <c r="F380" s="304">
        <f t="shared" ca="1" si="155"/>
        <v>1.624098220003819</v>
      </c>
      <c r="G380" s="306">
        <f t="shared" ca="1" si="156"/>
        <v>8.0940154518121723</v>
      </c>
      <c r="H380" s="307">
        <f t="shared" ca="1" si="157"/>
        <v>-101.53263705524766</v>
      </c>
      <c r="I380" s="304">
        <f t="shared" ca="1" si="158"/>
        <v>101.85474693663926</v>
      </c>
      <c r="J380" s="306">
        <f t="shared" ca="1" si="159"/>
        <v>632.88162090741173</v>
      </c>
      <c r="K380" s="307">
        <f t="shared" ca="1" si="160"/>
        <v>152.36317690517544</v>
      </c>
      <c r="L380" s="304">
        <f t="shared" ca="1" si="145"/>
        <v>650.96365778669292</v>
      </c>
      <c r="M380" s="306">
        <f t="shared" ca="1" si="161"/>
        <v>-1.4912461949441065</v>
      </c>
      <c r="N380" s="304">
        <f t="shared" ca="1" si="162"/>
        <v>-85.442113185240501</v>
      </c>
      <c r="P380" s="310">
        <f t="shared" ca="1" si="163"/>
        <v>23</v>
      </c>
      <c r="Q380" s="304">
        <f t="shared" ca="1" si="164"/>
        <v>0</v>
      </c>
      <c r="R380" s="306">
        <f t="shared" ca="1" si="165"/>
        <v>0</v>
      </c>
      <c r="S380" s="307">
        <f t="shared" ca="1" si="166"/>
        <v>3.0549999999999997</v>
      </c>
      <c r="T380" s="304">
        <f t="shared" ca="1" si="146"/>
        <v>29.969549999999998</v>
      </c>
      <c r="U380" s="311">
        <f t="shared" ca="1" si="147"/>
        <v>0</v>
      </c>
      <c r="V380" s="306">
        <f t="shared" ca="1" si="148"/>
        <v>1.2064766248434093</v>
      </c>
      <c r="W380" s="304">
        <f t="shared" ca="1" si="149"/>
        <v>25.630337770138521</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1.4206110833572136</v>
      </c>
      <c r="AH380" s="304">
        <f t="shared" ca="1" si="173"/>
        <v>-8.3577599886535943</v>
      </c>
    </row>
    <row r="381" spans="1:34" x14ac:dyDescent="0.2">
      <c r="A381" s="347">
        <f t="shared" ca="1" si="151"/>
        <v>0.1</v>
      </c>
      <c r="B381" s="304">
        <f t="shared" ca="1" si="152"/>
        <v>31.900000000000162</v>
      </c>
      <c r="D381" s="306">
        <f t="shared" ca="1" si="153"/>
        <v>-0.66669296135317091</v>
      </c>
      <c r="E381" s="307">
        <f t="shared" ca="1" si="154"/>
        <v>-1.4468958182301925</v>
      </c>
      <c r="F381" s="304">
        <f t="shared" ca="1" si="155"/>
        <v>1.593106089853993</v>
      </c>
      <c r="G381" s="306">
        <f t="shared" ca="1" si="156"/>
        <v>8.0273461556768559</v>
      </c>
      <c r="H381" s="307">
        <f t="shared" ca="1" si="157"/>
        <v>-101.67732663707068</v>
      </c>
      <c r="I381" s="304">
        <f t="shared" ca="1" si="158"/>
        <v>101.99371077848194</v>
      </c>
      <c r="J381" s="306">
        <f t="shared" ca="1" si="159"/>
        <v>633.68768898778615</v>
      </c>
      <c r="K381" s="307">
        <f t="shared" ca="1" si="160"/>
        <v>142.2026787205595</v>
      </c>
      <c r="L381" s="304">
        <f t="shared" ca="1" si="145"/>
        <v>649.44721803236928</v>
      </c>
      <c r="M381" s="306">
        <f t="shared" ca="1" si="161"/>
        <v>-1.4920105205547698</v>
      </c>
      <c r="N381" s="304">
        <f t="shared" ca="1" si="162"/>
        <v>-85.485905816905273</v>
      </c>
      <c r="P381" s="310">
        <f t="shared" ca="1" si="163"/>
        <v>23</v>
      </c>
      <c r="Q381" s="304">
        <f t="shared" ca="1" si="164"/>
        <v>0</v>
      </c>
      <c r="R381" s="306">
        <f t="shared" ca="1" si="165"/>
        <v>0</v>
      </c>
      <c r="S381" s="307">
        <f t="shared" ca="1" si="166"/>
        <v>3.0549999999999997</v>
      </c>
      <c r="T381" s="304">
        <f t="shared" ca="1" si="146"/>
        <v>29.969549999999998</v>
      </c>
      <c r="U381" s="311">
        <f t="shared" ca="1" si="147"/>
        <v>0</v>
      </c>
      <c r="V381" s="306">
        <f t="shared" ca="1" si="148"/>
        <v>1.2077031547431787</v>
      </c>
      <c r="W381" s="304">
        <f t="shared" ca="1" si="149"/>
        <v>25.72644963098174</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1.3893404980559652</v>
      </c>
      <c r="AH381" s="304">
        <f t="shared" ca="1" si="173"/>
        <v>-8.3896359313055715</v>
      </c>
    </row>
    <row r="382" spans="1:34" x14ac:dyDescent="0.2">
      <c r="A382" s="347">
        <f t="shared" ca="1" si="151"/>
        <v>0.1</v>
      </c>
      <c r="B382" s="304">
        <f t="shared" ca="1" si="152"/>
        <v>32.000000000000163</v>
      </c>
      <c r="D382" s="306">
        <f t="shared" ca="1" si="153"/>
        <v>-0.66277671079989264</v>
      </c>
      <c r="E382" s="307">
        <f t="shared" ca="1" si="154"/>
        <v>-1.4150257700937736</v>
      </c>
      <c r="F382" s="304">
        <f t="shared" ca="1" si="155"/>
        <v>1.5625526866023436</v>
      </c>
      <c r="G382" s="306">
        <f t="shared" ca="1" si="156"/>
        <v>7.9610684845968667</v>
      </c>
      <c r="H382" s="307">
        <f t="shared" ca="1" si="157"/>
        <v>-101.81882921408005</v>
      </c>
      <c r="I382" s="304">
        <f t="shared" ca="1" si="158"/>
        <v>102.1295872602178</v>
      </c>
      <c r="J382" s="306">
        <f t="shared" ca="1" si="159"/>
        <v>634.48710971979983</v>
      </c>
      <c r="K382" s="307">
        <f t="shared" ca="1" si="160"/>
        <v>132.02787092800196</v>
      </c>
      <c r="L382" s="304">
        <f t="shared" ca="1" si="145"/>
        <v>648.07812114155377</v>
      </c>
      <c r="M382" s="306">
        <f t="shared" ca="1" si="161"/>
        <v>-1.4927665105885968</v>
      </c>
      <c r="N382" s="304">
        <f t="shared" ca="1" si="162"/>
        <v>-85.529220855197508</v>
      </c>
      <c r="P382" s="310">
        <f t="shared" ca="1" si="163"/>
        <v>23</v>
      </c>
      <c r="Q382" s="304">
        <f t="shared" ca="1" si="164"/>
        <v>0</v>
      </c>
      <c r="R382" s="306">
        <f t="shared" ca="1" si="165"/>
        <v>0</v>
      </c>
      <c r="S382" s="307">
        <f t="shared" ca="1" si="166"/>
        <v>3.0549999999999997</v>
      </c>
      <c r="T382" s="304">
        <f t="shared" ca="1" si="146"/>
        <v>29.969549999999998</v>
      </c>
      <c r="U382" s="311">
        <f t="shared" ca="1" si="147"/>
        <v>0</v>
      </c>
      <c r="V382" s="306">
        <f t="shared" ca="1" si="148"/>
        <v>1.2089326526941324</v>
      </c>
      <c r="W382" s="304">
        <f t="shared" ca="1" si="149"/>
        <v>25.821301624938386</v>
      </c>
      <c r="Y382" s="314" t="str">
        <f t="shared" ca="1" si="167"/>
        <v/>
      </c>
      <c r="Z382" s="315" t="str">
        <f t="shared" ca="1" si="168"/>
        <v/>
      </c>
      <c r="AA382" s="316" t="str">
        <f t="shared" ca="1" si="169"/>
        <v/>
      </c>
      <c r="AC382" s="310">
        <f t="shared" ca="1" si="170"/>
        <v>32.000000000000163</v>
      </c>
      <c r="AD382" s="323">
        <f t="shared" ca="1" si="171"/>
        <v>634.48710971979983</v>
      </c>
      <c r="AE382" s="324" t="e">
        <f t="shared" ca="1" si="150"/>
        <v>#N/A</v>
      </c>
      <c r="AG382" s="306">
        <f t="shared" ca="1" si="172"/>
        <v>1.3584729713885189</v>
      </c>
      <c r="AH382" s="304">
        <f t="shared" ca="1" si="173"/>
        <v>-8.4210964422198824</v>
      </c>
    </row>
    <row r="383" spans="1:34" x14ac:dyDescent="0.2">
      <c r="A383" s="347">
        <f t="shared" ca="1" si="151"/>
        <v>0.1</v>
      </c>
      <c r="B383" s="304">
        <f t="shared" ca="1" si="152"/>
        <v>32.100000000000165</v>
      </c>
      <c r="D383" s="306">
        <f t="shared" ca="1" si="153"/>
        <v>-0.65885022620480638</v>
      </c>
      <c r="E383" s="307">
        <f t="shared" ca="1" si="154"/>
        <v>-1.3835734732845797</v>
      </c>
      <c r="F383" s="304">
        <f t="shared" ca="1" si="155"/>
        <v>1.5324357006239708</v>
      </c>
      <c r="G383" s="306">
        <f t="shared" ca="1" si="156"/>
        <v>7.8951834619763863</v>
      </c>
      <c r="H383" s="307">
        <f t="shared" ca="1" si="157"/>
        <v>-101.95718656140851</v>
      </c>
      <c r="I383" s="304">
        <f t="shared" ca="1" si="158"/>
        <v>102.2624164266429</v>
      </c>
      <c r="J383" s="306">
        <f t="shared" ca="1" si="159"/>
        <v>635.27992231712847</v>
      </c>
      <c r="K383" s="307">
        <f t="shared" ca="1" si="160"/>
        <v>121.83907013922753</v>
      </c>
      <c r="L383" s="304">
        <f t="shared" ca="1" si="145"/>
        <v>646.8580514391457</v>
      </c>
      <c r="M383" s="306">
        <f t="shared" ca="1" si="161"/>
        <v>-1.493514288754592</v>
      </c>
      <c r="N383" s="304">
        <f t="shared" ca="1" si="162"/>
        <v>-85.572065388121075</v>
      </c>
      <c r="P383" s="310">
        <f t="shared" ca="1" si="163"/>
        <v>23</v>
      </c>
      <c r="Q383" s="304">
        <f t="shared" ca="1" si="164"/>
        <v>0</v>
      </c>
      <c r="R383" s="306">
        <f t="shared" ca="1" si="165"/>
        <v>0</v>
      </c>
      <c r="S383" s="307">
        <f t="shared" ca="1" si="166"/>
        <v>3.0549999999999997</v>
      </c>
      <c r="T383" s="304">
        <f t="shared" ca="1" si="146"/>
        <v>29.969549999999998</v>
      </c>
      <c r="U383" s="311">
        <f t="shared" ca="1" si="147"/>
        <v>0</v>
      </c>
      <c r="V383" s="306">
        <f t="shared" ca="1" si="148"/>
        <v>1.2101650875051433</v>
      </c>
      <c r="W383" s="304">
        <f t="shared" ca="1" si="149"/>
        <v>25.914903176914969</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1.3280057527699078</v>
      </c>
      <c r="AH383" s="304">
        <f t="shared" ca="1" si="173"/>
        <v>-8.4521445580813062</v>
      </c>
    </row>
    <row r="384" spans="1:34" x14ac:dyDescent="0.2">
      <c r="A384" s="347">
        <f t="shared" ca="1" si="151"/>
        <v>0.1</v>
      </c>
      <c r="B384" s="304">
        <f t="shared" ca="1" si="152"/>
        <v>32.200000000000166</v>
      </c>
      <c r="D384" s="306">
        <f t="shared" ca="1" si="153"/>
        <v>-0.65491441789616267</v>
      </c>
      <c r="E384" s="307">
        <f t="shared" ca="1" si="154"/>
        <v>-1.3525357993542997</v>
      </c>
      <c r="F384" s="304">
        <f t="shared" ca="1" si="155"/>
        <v>1.5027528017951735</v>
      </c>
      <c r="G384" s="306">
        <f t="shared" ca="1" si="156"/>
        <v>7.8296920201867701</v>
      </c>
      <c r="H384" s="307">
        <f t="shared" ca="1" si="157"/>
        <v>-102.09244014134393</v>
      </c>
      <c r="I384" s="304">
        <f t="shared" ca="1" si="158"/>
        <v>102.39223804148862</v>
      </c>
      <c r="J384" s="306">
        <f t="shared" ca="1" si="159"/>
        <v>636.0661660912366</v>
      </c>
      <c r="K384" s="307">
        <f t="shared" ca="1" si="160"/>
        <v>111.63658880408991</v>
      </c>
      <c r="L384" s="304">
        <f t="shared" ca="1" si="145"/>
        <v>645.7885842950601</v>
      </c>
      <c r="M384" s="306">
        <f t="shared" ca="1" si="161"/>
        <v>-1.4942539760964886</v>
      </c>
      <c r="N384" s="304">
        <f t="shared" ca="1" si="162"/>
        <v>-85.614446350970994</v>
      </c>
      <c r="P384" s="310">
        <f t="shared" ca="1" si="163"/>
        <v>23</v>
      </c>
      <c r="Q384" s="304">
        <f t="shared" ca="1" si="164"/>
        <v>0</v>
      </c>
      <c r="R384" s="306">
        <f t="shared" ca="1" si="165"/>
        <v>0</v>
      </c>
      <c r="S384" s="307">
        <f t="shared" ca="1" si="166"/>
        <v>3.0549999999999997</v>
      </c>
      <c r="T384" s="304">
        <f t="shared" ca="1" si="146"/>
        <v>29.969549999999998</v>
      </c>
      <c r="U384" s="311">
        <f t="shared" ca="1" si="147"/>
        <v>0</v>
      </c>
      <c r="V384" s="306">
        <f t="shared" ca="1" si="148"/>
        <v>1.2114004283608486</v>
      </c>
      <c r="W384" s="304">
        <f t="shared" ca="1" si="149"/>
        <v>26.007263851127369</v>
      </c>
      <c r="Y384" s="314" t="str">
        <f t="shared" ca="1" si="167"/>
        <v/>
      </c>
      <c r="Z384" s="315" t="str">
        <f t="shared" ca="1" si="168"/>
        <v/>
      </c>
      <c r="AA384" s="316" t="str">
        <f t="shared" ca="1" si="169"/>
        <v/>
      </c>
      <c r="AC384" s="310" t="e">
        <f t="shared" ca="1" si="170"/>
        <v>#N/A</v>
      </c>
      <c r="AD384" s="323" t="e">
        <f t="shared" ca="1" si="171"/>
        <v>#N/A</v>
      </c>
      <c r="AE384" s="324" t="e">
        <f t="shared" ca="1" si="150"/>
        <v>#N/A</v>
      </c>
      <c r="AG384" s="306">
        <f t="shared" ca="1" si="172"/>
        <v>1.297936035374045</v>
      </c>
      <c r="AH384" s="304">
        <f t="shared" ca="1" si="173"/>
        <v>-8.4827833639656198</v>
      </c>
    </row>
    <row r="385" spans="1:34" x14ac:dyDescent="0.2">
      <c r="A385" s="347">
        <f t="shared" ca="1" si="151"/>
        <v>0.1</v>
      </c>
      <c r="B385" s="304">
        <f t="shared" ca="1" si="152"/>
        <v>32.300000000000168</v>
      </c>
      <c r="D385" s="306">
        <f t="shared" ca="1" si="153"/>
        <v>-0.65097017746517583</v>
      </c>
      <c r="E385" s="307">
        <f t="shared" ca="1" si="154"/>
        <v>-1.3219095737972424</v>
      </c>
      <c r="F385" s="304">
        <f t="shared" ca="1" si="155"/>
        <v>1.4735016434486423</v>
      </c>
      <c r="G385" s="306">
        <f t="shared" ca="1" si="156"/>
        <v>7.7645950024402524</v>
      </c>
      <c r="H385" s="307">
        <f t="shared" ca="1" si="157"/>
        <v>-102.22463109872365</v>
      </c>
      <c r="I385" s="304">
        <f t="shared" ca="1" si="158"/>
        <v>102.51909158211488</v>
      </c>
      <c r="J385" s="306">
        <f t="shared" ca="1" si="159"/>
        <v>636.84588044236796</v>
      </c>
      <c r="K385" s="307">
        <f t="shared" ca="1" si="160"/>
        <v>101.42073524208654</v>
      </c>
      <c r="L385" s="304">
        <f t="shared" ca="1" si="145"/>
        <v>644.87118168938218</v>
      </c>
      <c r="M385" s="306">
        <f t="shared" ca="1" si="161"/>
        <v>-1.4949856910671384</v>
      </c>
      <c r="N385" s="304">
        <f t="shared" ca="1" si="162"/>
        <v>-85.656370530595765</v>
      </c>
      <c r="P385" s="310">
        <f t="shared" ca="1" si="163"/>
        <v>23</v>
      </c>
      <c r="Q385" s="304">
        <f t="shared" ca="1" si="164"/>
        <v>0</v>
      </c>
      <c r="R385" s="306">
        <f t="shared" ca="1" si="165"/>
        <v>0</v>
      </c>
      <c r="S385" s="307">
        <f t="shared" ca="1" si="166"/>
        <v>3.0549999999999997</v>
      </c>
      <c r="T385" s="304">
        <f t="shared" ca="1" si="146"/>
        <v>29.969549999999998</v>
      </c>
      <c r="U385" s="311">
        <f t="shared" ca="1" si="147"/>
        <v>0</v>
      </c>
      <c r="V385" s="306">
        <f t="shared" ca="1" si="148"/>
        <v>1.2126386448193949</v>
      </c>
      <c r="W385" s="304">
        <f t="shared" ca="1" si="149"/>
        <v>26.098393342778909</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1.2682609591819602</v>
      </c>
      <c r="AH385" s="304">
        <f t="shared" ca="1" si="173"/>
        <v>-8.5130159905490572</v>
      </c>
    </row>
    <row r="386" spans="1:34" x14ac:dyDescent="0.2">
      <c r="A386" s="347">
        <f t="shared" ca="1" si="151"/>
        <v>0.1</v>
      </c>
      <c r="B386" s="304">
        <f t="shared" ca="1" si="152"/>
        <v>32.400000000000169</v>
      </c>
      <c r="D386" s="306">
        <f t="shared" ca="1" si="153"/>
        <v>-0.64701837791493677</v>
      </c>
      <c r="E386" s="307">
        <f t="shared" ca="1" si="154"/>
        <v>-1.2916915788058247</v>
      </c>
      <c r="F386" s="304">
        <f t="shared" ca="1" si="155"/>
        <v>1.4446798663086435</v>
      </c>
      <c r="G386" s="306">
        <f t="shared" ca="1" si="156"/>
        <v>7.6998931646487589</v>
      </c>
      <c r="H386" s="307">
        <f t="shared" ca="1" si="157"/>
        <v>-102.35380025660423</v>
      </c>
      <c r="I386" s="304">
        <f t="shared" ca="1" si="158"/>
        <v>102.64301623450005</v>
      </c>
      <c r="J386" s="306">
        <f t="shared" ca="1" si="159"/>
        <v>637.61910485072235</v>
      </c>
      <c r="K386" s="307">
        <f t="shared" ca="1" si="160"/>
        <v>91.191813674320144</v>
      </c>
      <c r="L386" s="304">
        <f t="shared" ca="1" si="145"/>
        <v>644.10718809205071</v>
      </c>
      <c r="M386" s="306">
        <f t="shared" ca="1" si="161"/>
        <v>-1.4957095496004591</v>
      </c>
      <c r="N386" s="304">
        <f t="shared" ca="1" si="162"/>
        <v>-85.697844569519575</v>
      </c>
      <c r="P386" s="310">
        <f t="shared" ca="1" si="163"/>
        <v>23</v>
      </c>
      <c r="Q386" s="304">
        <f t="shared" ca="1" si="164"/>
        <v>0</v>
      </c>
      <c r="R386" s="306">
        <f t="shared" ca="1" si="165"/>
        <v>0</v>
      </c>
      <c r="S386" s="307">
        <f t="shared" ca="1" si="166"/>
        <v>3.0549999999999997</v>
      </c>
      <c r="T386" s="304">
        <f t="shared" ca="1" si="146"/>
        <v>29.969549999999998</v>
      </c>
      <c r="U386" s="311">
        <f t="shared" ca="1" si="147"/>
        <v>0</v>
      </c>
      <c r="V386" s="306">
        <f t="shared" ca="1" si="148"/>
        <v>1.2138797068101248</v>
      </c>
      <c r="W386" s="304">
        <f t="shared" ca="1" si="149"/>
        <v>26.1883014699402</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1.2389776139536846</v>
      </c>
      <c r="AH386" s="304">
        <f t="shared" ca="1" si="173"/>
        <v>-8.5428456113842586</v>
      </c>
    </row>
    <row r="387" spans="1:34" x14ac:dyDescent="0.2">
      <c r="A387" s="347">
        <f t="shared" ca="1" si="151"/>
        <v>0.1</v>
      </c>
      <c r="B387" s="304">
        <f t="shared" ca="1" si="152"/>
        <v>32.500000000000171</v>
      </c>
      <c r="D387" s="306">
        <f t="shared" ca="1" si="153"/>
        <v>-0.64305987381557839</v>
      </c>
      <c r="E387" s="307">
        <f t="shared" ca="1" si="154"/>
        <v>-1.2618785559592407</v>
      </c>
      <c r="F387" s="304">
        <f t="shared" ca="1" si="155"/>
        <v>1.4162851024075225</v>
      </c>
      <c r="G387" s="306">
        <f t="shared" ca="1" si="156"/>
        <v>7.635587177267201</v>
      </c>
      <c r="H387" s="307">
        <f t="shared" ca="1" si="157"/>
        <v>-102.47998811220016</v>
      </c>
      <c r="I387" s="304">
        <f t="shared" ca="1" si="158"/>
        <v>102.76405088852002</v>
      </c>
      <c r="J387" s="306">
        <f t="shared" ca="1" si="159"/>
        <v>638.38587886781818</v>
      </c>
      <c r="K387" s="307">
        <f t="shared" ca="1" si="160"/>
        <v>80.950124255879928</v>
      </c>
      <c r="L387" s="304">
        <f t="shared" ca="1" si="145"/>
        <v>643.49782669009767</v>
      </c>
      <c r="M387" s="306">
        <f t="shared" ca="1" si="161"/>
        <v>-1.4964256651810293</v>
      </c>
      <c r="N387" s="304">
        <f t="shared" ca="1" si="162"/>
        <v>-85.73887496992981</v>
      </c>
      <c r="P387" s="310">
        <f t="shared" ca="1" si="163"/>
        <v>23</v>
      </c>
      <c r="Q387" s="304">
        <f t="shared" ca="1" si="164"/>
        <v>0</v>
      </c>
      <c r="R387" s="306">
        <f t="shared" ca="1" si="165"/>
        <v>0</v>
      </c>
      <c r="S387" s="307">
        <f t="shared" ca="1" si="166"/>
        <v>3.0549999999999997</v>
      </c>
      <c r="T387" s="304">
        <f t="shared" ca="1" si="146"/>
        <v>29.969549999999998</v>
      </c>
      <c r="U387" s="311">
        <f t="shared" ca="1" si="147"/>
        <v>0</v>
      </c>
      <c r="V387" s="306">
        <f t="shared" ca="1" si="148"/>
        <v>1.2151235846312201</v>
      </c>
      <c r="W387" s="304">
        <f t="shared" ca="1" si="149"/>
        <v>26.276998165629532</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1.2100830421246336</v>
      </c>
      <c r="AH387" s="304">
        <f t="shared" ca="1" si="173"/>
        <v>-8.5722754402422918</v>
      </c>
    </row>
    <row r="388" spans="1:34" x14ac:dyDescent="0.2">
      <c r="A388" s="347">
        <f t="shared" ca="1" si="151"/>
        <v>0.1</v>
      </c>
      <c r="B388" s="304">
        <f t="shared" ca="1" si="152"/>
        <v>32.600000000000172</v>
      </c>
      <c r="D388" s="306">
        <f t="shared" ca="1" si="153"/>
        <v>-0.63909550146531702</v>
      </c>
      <c r="E388" s="307">
        <f t="shared" ca="1" si="154"/>
        <v>-1.2324672088457511</v>
      </c>
      <c r="F388" s="304">
        <f t="shared" ca="1" si="155"/>
        <v>1.3883149789846831</v>
      </c>
      <c r="G388" s="306">
        <f t="shared" ca="1" si="156"/>
        <v>7.5716776271206694</v>
      </c>
      <c r="H388" s="307">
        <f t="shared" ca="1" si="157"/>
        <v>-102.60323483308474</v>
      </c>
      <c r="I388" s="304">
        <f t="shared" ca="1" si="158"/>
        <v>102.88223413350904</v>
      </c>
      <c r="J388" s="306">
        <f t="shared" ca="1" si="159"/>
        <v>639.14624210803754</v>
      </c>
      <c r="K388" s="307">
        <f t="shared" ca="1" si="160"/>
        <v>70.695963108615686</v>
      </c>
      <c r="L388" s="304">
        <f t="shared" ref="L388:L451" ca="1" si="174">SQRT(pos_x^2+pos_z^2)</f>
        <v>643.04419599330879</v>
      </c>
      <c r="M388" s="306">
        <f t="shared" ca="1" si="161"/>
        <v>-1.4971341489114194</v>
      </c>
      <c r="N388" s="304">
        <f t="shared" ca="1" si="162"/>
        <v>-85.779468097534846</v>
      </c>
      <c r="P388" s="310">
        <f t="shared" ca="1" si="163"/>
        <v>23</v>
      </c>
      <c r="Q388" s="304">
        <f t="shared" ca="1" si="164"/>
        <v>0</v>
      </c>
      <c r="R388" s="306">
        <f t="shared" ca="1" si="165"/>
        <v>0</v>
      </c>
      <c r="S388" s="307">
        <f t="shared" ca="1" si="166"/>
        <v>3.0549999999999997</v>
      </c>
      <c r="T388" s="304">
        <f t="shared" ref="T388:T451" ca="1" si="175">m*g</f>
        <v>29.969549999999998</v>
      </c>
      <c r="U388" s="311">
        <f t="shared" ref="U388:U451" ca="1" si="176">IF(pos_xz&lt;L_rampe,Poids*COS(Beta),0)</f>
        <v>0</v>
      </c>
      <c r="V388" s="306">
        <f t="shared" ref="V388:V451" ca="1" si="177">Rho_moyen*(20000-Alt_rampe-pos_z)/(20000+Alt_rampe+pos_z)</f>
        <v>1.2163702489472974</v>
      </c>
      <c r="W388" s="304">
        <f t="shared" ref="W388:W451" ca="1" si="178">1/2*Rho*Sref*Cx*vit_xz^2</f>
        <v>26.36449347009253</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1.1815742416272901</v>
      </c>
      <c r="AH388" s="304">
        <f t="shared" ca="1" si="173"/>
        <v>-8.6013087285203067</v>
      </c>
    </row>
    <row r="389" spans="1:34" x14ac:dyDescent="0.2">
      <c r="A389" s="347">
        <f t="shared" ref="A389:A452" ca="1" si="180">IF(B388+0.01&lt;=T_ini+ROUNDUP(Temps_fin_propu,0), 0.01, IF(K388&gt;0, 0.1, 0.0001))</f>
        <v>0.1</v>
      </c>
      <c r="B389" s="304">
        <f t="shared" ref="B389:B452" ca="1" si="181">B388+pas</f>
        <v>32.700000000000173</v>
      </c>
      <c r="D389" s="306">
        <f t="shared" ref="D389:D452" ca="1" si="182">IF(AND(L388&lt;L_rampe,Poussee&lt;Poids*SIN(M388)),0,(-W388+Poussee)/m*COS(M388)-U388/m*SIN(M388))</f>
        <v>-0.63512607905702601</v>
      </c>
      <c r="E389" s="307">
        <f t="shared" ref="E389:E452" ca="1" si="183">IF(AND(L388&lt;L_rampe,Poussee&lt;Poids*SIN(M388)),0,(-W388+Poussee)/m*SIN(M388)+U388/m*COS(M388)-Poids/m)</f>
        <v>-1.2034542056189768</v>
      </c>
      <c r="F389" s="304">
        <f t="shared" ref="F389:F452" ca="1" si="184">SQRT(acc_x^2+acc_z^2)</f>
        <v>1.3607671223689799</v>
      </c>
      <c r="G389" s="306">
        <f t="shared" ref="G389:G452" ca="1" si="185">G388+acc_x*pas</f>
        <v>7.5081650192149665</v>
      </c>
      <c r="H389" s="307">
        <f t="shared" ref="H389:H452" ca="1" si="186">H388+acc_z*pas</f>
        <v>-102.72358025364665</v>
      </c>
      <c r="I389" s="304">
        <f t="shared" ref="I389:I452" ca="1" si="187">SQRT(vit_x^2+vit_z^2)</f>
        <v>102.9976042540949</v>
      </c>
      <c r="J389" s="306">
        <f t="shared" ref="J389:J452" ca="1" si="188">J388+0.5*(vit_x+G388)*pas*(K388&gt;=0)</f>
        <v>639.90023424035428</v>
      </c>
      <c r="K389" s="307">
        <f t="shared" ref="K389:K452" ca="1" si="189">K388+0.5*(vit_z+H388)*pas</f>
        <v>60.429622354279118</v>
      </c>
      <c r="L389" s="304">
        <f t="shared" ca="1" si="174"/>
        <v>642.74726684657401</v>
      </c>
      <c r="M389" s="306">
        <f t="shared" ref="M389:M452" ca="1" si="190">IF(AND(L388&gt;L_rampe,G389&gt;0),ATAN2(G389,H389),$M$4)</f>
        <v>-1.4978351095773432</v>
      </c>
      <c r="N389" s="304">
        <f t="shared" ref="N389:N452" ca="1" si="191">DEGREES(Beta)</f>
        <v>-85.819630185296958</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3.0549999999999997</v>
      </c>
      <c r="T389" s="304">
        <f t="shared" ca="1" si="175"/>
        <v>29.969549999999998</v>
      </c>
      <c r="U389" s="311">
        <f t="shared" ca="1" si="176"/>
        <v>0</v>
      </c>
      <c r="V389" s="306">
        <f t="shared" ca="1" si="177"/>
        <v>1.2176196707869604</v>
      </c>
      <c r="W389" s="304">
        <f t="shared" ca="1" si="178"/>
        <v>26.450797523279252</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1.1534481686390539</v>
      </c>
      <c r="AH389" s="304">
        <f t="shared" ref="AH389:AH452" ca="1" si="202">IF(AND(L388&lt;L_rampe,Poussee&lt;Poids*SIN(M388)), g*SIN(M388), (-W388+Poussee)/m)</f>
        <v>-8.6299487627144131</v>
      </c>
    </row>
    <row r="390" spans="1:34" x14ac:dyDescent="0.2">
      <c r="A390" s="347">
        <f t="shared" ca="1" si="180"/>
        <v>0.1</v>
      </c>
      <c r="B390" s="304">
        <f t="shared" ca="1" si="181"/>
        <v>32.800000000000175</v>
      </c>
      <c r="D390" s="306">
        <f t="shared" ca="1" si="182"/>
        <v>-0.63115240684998208</v>
      </c>
      <c r="E390" s="307">
        <f t="shared" ca="1" si="183"/>
        <v>-1.1748361814888266</v>
      </c>
      <c r="F390" s="304">
        <f t="shared" ca="1" si="184"/>
        <v>1.3336391618454269</v>
      </c>
      <c r="G390" s="306">
        <f t="shared" ca="1" si="185"/>
        <v>7.4450497785299685</v>
      </c>
      <c r="H390" s="307">
        <f t="shared" ca="1" si="186"/>
        <v>-102.84106387179553</v>
      </c>
      <c r="I390" s="304">
        <f t="shared" ca="1" si="187"/>
        <v>103.11019922630116</v>
      </c>
      <c r="J390" s="306">
        <f t="shared" ca="1" si="188"/>
        <v>640.64789498024152</v>
      </c>
      <c r="K390" s="307">
        <f t="shared" ca="1" si="189"/>
        <v>50.15139014800701</v>
      </c>
      <c r="L390" s="304">
        <f t="shared" ca="1" si="174"/>
        <v>642.6078798741828</v>
      </c>
      <c r="M390" s="306">
        <f t="shared" ca="1" si="190"/>
        <v>-1.4985286537107085</v>
      </c>
      <c r="N390" s="304">
        <f t="shared" ca="1" si="191"/>
        <v>-85.859367337044844</v>
      </c>
      <c r="P390" s="310">
        <f t="shared" ca="1" si="192"/>
        <v>23</v>
      </c>
      <c r="Q390" s="304">
        <f t="shared" ca="1" si="193"/>
        <v>0</v>
      </c>
      <c r="R390" s="306">
        <f t="shared" ca="1" si="194"/>
        <v>0</v>
      </c>
      <c r="S390" s="307">
        <f t="shared" ca="1" si="195"/>
        <v>3.0549999999999997</v>
      </c>
      <c r="T390" s="304">
        <f t="shared" ca="1" si="175"/>
        <v>29.969549999999998</v>
      </c>
      <c r="U390" s="311">
        <f t="shared" ca="1" si="176"/>
        <v>0</v>
      </c>
      <c r="V390" s="306">
        <f t="shared" ca="1" si="177"/>
        <v>1.2188718215403107</v>
      </c>
      <c r="W390" s="304">
        <f t="shared" ca="1" si="178"/>
        <v>26.535920557517269</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1.1257017402571385</v>
      </c>
      <c r="AH390" s="304">
        <f t="shared" ca="1" si="202"/>
        <v>-8.658198861957203</v>
      </c>
    </row>
    <row r="391" spans="1:34" x14ac:dyDescent="0.2">
      <c r="A391" s="347">
        <f t="shared" ca="1" si="180"/>
        <v>0.1</v>
      </c>
      <c r="B391" s="304">
        <f t="shared" ca="1" si="181"/>
        <v>32.900000000000176</v>
      </c>
      <c r="D391" s="306">
        <f t="shared" ca="1" si="182"/>
        <v>-0.62717526734646523</v>
      </c>
      <c r="E391" s="307">
        <f t="shared" ca="1" si="183"/>
        <v>-1.1466097411475307</v>
      </c>
      <c r="F391" s="304">
        <f t="shared" ca="1" si="184"/>
        <v>1.3069287335067346</v>
      </c>
      <c r="G391" s="306">
        <f t="shared" ca="1" si="185"/>
        <v>7.3823322517953223</v>
      </c>
      <c r="H391" s="307">
        <f t="shared" ca="1" si="186"/>
        <v>-102.95572484591028</v>
      </c>
      <c r="I391" s="304">
        <f t="shared" ca="1" si="187"/>
        <v>103.22005671390946</v>
      </c>
      <c r="J391" s="306">
        <f t="shared" ca="1" si="188"/>
        <v>641.3892640817578</v>
      </c>
      <c r="K391" s="307">
        <f t="shared" ca="1" si="189"/>
        <v>39.861550712121719</v>
      </c>
      <c r="L391" s="304">
        <f t="shared" ca="1" si="174"/>
        <v>642.62674337792225</v>
      </c>
      <c r="M391" s="306">
        <f t="shared" ca="1" si="190"/>
        <v>-1.4992148856506473</v>
      </c>
      <c r="N391" s="304">
        <f t="shared" ca="1" si="191"/>
        <v>-85.898685530970411</v>
      </c>
      <c r="P391" s="310">
        <f t="shared" ca="1" si="192"/>
        <v>23</v>
      </c>
      <c r="Q391" s="304">
        <f t="shared" ca="1" si="193"/>
        <v>0</v>
      </c>
      <c r="R391" s="306">
        <f t="shared" ca="1" si="194"/>
        <v>0</v>
      </c>
      <c r="S391" s="307">
        <f t="shared" ca="1" si="195"/>
        <v>3.0549999999999997</v>
      </c>
      <c r="T391" s="304">
        <f t="shared" ca="1" si="175"/>
        <v>29.969549999999998</v>
      </c>
      <c r="U391" s="311">
        <f t="shared" ca="1" si="176"/>
        <v>0</v>
      </c>
      <c r="V391" s="306">
        <f t="shared" ca="1" si="177"/>
        <v>1.2201266729564195</v>
      </c>
      <c r="W391" s="304">
        <f t="shared" ca="1" si="178"/>
        <v>26.619872890378705</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1.0983318371014406</v>
      </c>
      <c r="AH391" s="304">
        <f t="shared" ca="1" si="202"/>
        <v>-8.686062375619402</v>
      </c>
    </row>
    <row r="392" spans="1:34" x14ac:dyDescent="0.2">
      <c r="A392" s="347">
        <f t="shared" ca="1" si="180"/>
        <v>0.1</v>
      </c>
      <c r="B392" s="304">
        <f t="shared" ca="1" si="181"/>
        <v>33.000000000000178</v>
      </c>
      <c r="D392" s="306">
        <f t="shared" ca="1" si="182"/>
        <v>-0.62319542547285478</v>
      </c>
      <c r="E392" s="307">
        <f t="shared" ca="1" si="183"/>
        <v>-1.1187714611314483</v>
      </c>
      <c r="F392" s="304">
        <f t="shared" ca="1" si="184"/>
        <v>1.2806334840899984</v>
      </c>
      <c r="G392" s="306">
        <f t="shared" ca="1" si="185"/>
        <v>7.3200127092480365</v>
      </c>
      <c r="H392" s="307">
        <f t="shared" ca="1" si="186"/>
        <v>-103.06760199202343</v>
      </c>
      <c r="I392" s="304">
        <f t="shared" ca="1" si="187"/>
        <v>103.32721406507437</v>
      </c>
      <c r="J392" s="306">
        <f t="shared" ca="1" si="188"/>
        <v>642.12438132980992</v>
      </c>
      <c r="K392" s="307">
        <f t="shared" ca="1" si="189"/>
        <v>29.56038437022503</v>
      </c>
      <c r="L392" s="304">
        <f t="shared" ca="1" si="174"/>
        <v>642.80443170711465</v>
      </c>
      <c r="M392" s="306">
        <f t="shared" ca="1" si="190"/>
        <v>-1.499893907602597</v>
      </c>
      <c r="N392" s="304">
        <f t="shared" ca="1" si="191"/>
        <v>-85.937590623013861</v>
      </c>
      <c r="P392" s="310">
        <f t="shared" ca="1" si="192"/>
        <v>23</v>
      </c>
      <c r="Q392" s="304">
        <f t="shared" ca="1" si="193"/>
        <v>0</v>
      </c>
      <c r="R392" s="306">
        <f t="shared" ca="1" si="194"/>
        <v>0</v>
      </c>
      <c r="S392" s="307">
        <f t="shared" ca="1" si="195"/>
        <v>3.0549999999999997</v>
      </c>
      <c r="T392" s="304">
        <f t="shared" ca="1" si="175"/>
        <v>29.969549999999998</v>
      </c>
      <c r="U392" s="311">
        <f t="shared" ca="1" si="176"/>
        <v>0</v>
      </c>
      <c r="V392" s="306">
        <f t="shared" ca="1" si="177"/>
        <v>1.2213841971407635</v>
      </c>
      <c r="W392" s="304">
        <f t="shared" ca="1" si="178"/>
        <v>26.70266491773949</v>
      </c>
      <c r="Y392" s="314" t="str">
        <f t="shared" ca="1" si="196"/>
        <v/>
      </c>
      <c r="Z392" s="315" t="str">
        <f t="shared" ca="1" si="197"/>
        <v/>
      </c>
      <c r="AA392" s="316" t="str">
        <f t="shared" ca="1" si="198"/>
        <v/>
      </c>
      <c r="AC392" s="310">
        <f t="shared" ca="1" si="199"/>
        <v>33.000000000000178</v>
      </c>
      <c r="AD392" s="323">
        <f t="shared" ca="1" si="200"/>
        <v>642.12438132980992</v>
      </c>
      <c r="AE392" s="324" t="e">
        <f t="shared" ca="1" si="179"/>
        <v>#N/A</v>
      </c>
      <c r="AG392" s="306">
        <f t="shared" ca="1" si="201"/>
        <v>1.0713353058462829</v>
      </c>
      <c r="AH392" s="304">
        <f t="shared" ca="1" si="202"/>
        <v>-8.7135426809750278</v>
      </c>
    </row>
    <row r="393" spans="1:34" x14ac:dyDescent="0.2">
      <c r="A393" s="347">
        <f t="shared" ca="1" si="180"/>
        <v>0.1</v>
      </c>
      <c r="B393" s="304">
        <f t="shared" ca="1" si="181"/>
        <v>33.100000000000179</v>
      </c>
      <c r="D393" s="306">
        <f t="shared" ca="1" si="182"/>
        <v>-0.61921362876493313</v>
      </c>
      <c r="E393" s="307">
        <f t="shared" ca="1" si="183"/>
        <v>-1.0913178921192248</v>
      </c>
      <c r="F393" s="304">
        <f t="shared" ca="1" si="184"/>
        <v>1.2547510747984176</v>
      </c>
      <c r="G393" s="306">
        <f t="shared" ca="1" si="185"/>
        <v>7.2580913463715433</v>
      </c>
      <c r="H393" s="307">
        <f t="shared" ca="1" si="186"/>
        <v>-103.17673378123536</v>
      </c>
      <c r="I393" s="304">
        <f t="shared" ca="1" si="187"/>
        <v>103.43170830918432</v>
      </c>
      <c r="J393" s="306">
        <f t="shared" ca="1" si="188"/>
        <v>642.85328653259091</v>
      </c>
      <c r="K393" s="307">
        <f t="shared" ca="1" si="189"/>
        <v>19.24816758156209</v>
      </c>
      <c r="L393" s="304">
        <f t="shared" ca="1" si="174"/>
        <v>643.14138411472265</v>
      </c>
      <c r="M393" s="306">
        <f t="shared" ca="1" si="190"/>
        <v>-1.5005658196955043</v>
      </c>
      <c r="N393" s="304">
        <f t="shared" ca="1" si="191"/>
        <v>-85.976088350141254</v>
      </c>
      <c r="P393" s="310">
        <f t="shared" ca="1" si="192"/>
        <v>23</v>
      </c>
      <c r="Q393" s="304">
        <f t="shared" ca="1" si="193"/>
        <v>0</v>
      </c>
      <c r="R393" s="306">
        <f t="shared" ca="1" si="194"/>
        <v>0</v>
      </c>
      <c r="S393" s="307">
        <f t="shared" ca="1" si="195"/>
        <v>3.0549999999999997</v>
      </c>
      <c r="T393" s="304">
        <f t="shared" ca="1" si="175"/>
        <v>29.969549999999998</v>
      </c>
      <c r="U393" s="311">
        <f t="shared" ca="1" si="176"/>
        <v>0</v>
      </c>
      <c r="V393" s="306">
        <f t="shared" ca="1" si="177"/>
        <v>1.2226443665526265</v>
      </c>
      <c r="W393" s="304">
        <f t="shared" ca="1" si="178"/>
        <v>26.784307107028653</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1.0447089616820158</v>
      </c>
      <c r="AH393" s="304">
        <f t="shared" ca="1" si="202"/>
        <v>-8.7406431809294567</v>
      </c>
    </row>
    <row r="394" spans="1:34" x14ac:dyDescent="0.2">
      <c r="A394" s="347">
        <f t="shared" ca="1" si="180"/>
        <v>0.1</v>
      </c>
      <c r="B394" s="304">
        <f t="shared" ca="1" si="181"/>
        <v>33.20000000000018</v>
      </c>
      <c r="D394" s="306">
        <f t="shared" ca="1" si="182"/>
        <v>-0.61523060755707804</v>
      </c>
      <c r="E394" s="307">
        <f t="shared" ca="1" si="183"/>
        <v>-1.0642455611670094</v>
      </c>
      <c r="F394" s="304">
        <f t="shared" ca="1" si="184"/>
        <v>1.2292791851075711</v>
      </c>
      <c r="G394" s="306">
        <f t="shared" ca="1" si="185"/>
        <v>7.1965682856158351</v>
      </c>
      <c r="H394" s="307">
        <f t="shared" ca="1" si="186"/>
        <v>-103.28315833735206</v>
      </c>
      <c r="I394" s="304">
        <f t="shared" ca="1" si="187"/>
        <v>103.53357615396112</v>
      </c>
      <c r="J394" s="306">
        <f t="shared" ca="1" si="188"/>
        <v>643.57601951419031</v>
      </c>
      <c r="K394" s="307">
        <f t="shared" ca="1" si="189"/>
        <v>8.9251729756327176</v>
      </c>
      <c r="L394" s="304">
        <f t="shared" ca="1" si="174"/>
        <v>643.63790410942579</v>
      </c>
      <c r="M394" s="306">
        <f t="shared" ca="1" si="190"/>
        <v>-1.501230720037221</v>
      </c>
      <c r="N394" s="304">
        <f t="shared" ca="1" si="191"/>
        <v>-86.014184333518429</v>
      </c>
      <c r="P394" s="310">
        <f t="shared" ca="1" si="192"/>
        <v>23</v>
      </c>
      <c r="Q394" s="304">
        <f t="shared" ca="1" si="193"/>
        <v>0</v>
      </c>
      <c r="R394" s="306">
        <f t="shared" ca="1" si="194"/>
        <v>0</v>
      </c>
      <c r="S394" s="307">
        <f t="shared" ca="1" si="195"/>
        <v>3.0549999999999997</v>
      </c>
      <c r="T394" s="304">
        <f t="shared" ca="1" si="175"/>
        <v>29.969549999999998</v>
      </c>
      <c r="U394" s="311">
        <f t="shared" ca="1" si="176"/>
        <v>0</v>
      </c>
      <c r="V394" s="306">
        <f t="shared" ca="1" si="177"/>
        <v>1.2239071540024633</v>
      </c>
      <c r="W394" s="304">
        <f t="shared" ca="1" si="178"/>
        <v>26.864809990665428</v>
      </c>
      <c r="Y394" s="314" t="str">
        <f t="shared" ca="1" si="196"/>
        <v/>
      </c>
      <c r="Z394" s="315" t="str">
        <f t="shared" ca="1" si="197"/>
        <v/>
      </c>
      <c r="AA394" s="316" t="str">
        <f t="shared" ca="1" si="198"/>
        <v/>
      </c>
      <c r="AC394" s="310" t="e">
        <f t="shared" ca="1" si="199"/>
        <v>#N/A</v>
      </c>
      <c r="AD394" s="323" t="e">
        <f t="shared" ca="1" si="200"/>
        <v>#N/A</v>
      </c>
      <c r="AE394" s="324" t="e">
        <f t="shared" ca="1" si="179"/>
        <v>#N/A</v>
      </c>
      <c r="AG394" s="306">
        <f t="shared" ca="1" si="201"/>
        <v>1.0184495907074105</v>
      </c>
      <c r="AH394" s="304">
        <f t="shared" ca="1" si="202"/>
        <v>-8.7673673018097062</v>
      </c>
    </row>
    <row r="395" spans="1:34" x14ac:dyDescent="0.2">
      <c r="A395" s="347">
        <f t="shared" ca="1" si="180"/>
        <v>0.1</v>
      </c>
      <c r="B395" s="304">
        <f t="shared" ca="1" si="181"/>
        <v>33.300000000000182</v>
      </c>
      <c r="D395" s="306">
        <f t="shared" ca="1" si="182"/>
        <v>-0.61124707517502896</v>
      </c>
      <c r="E395" s="307">
        <f t="shared" ca="1" si="183"/>
        <v>-1.0375509738815047</v>
      </c>
      <c r="F395" s="304">
        <f t="shared" ca="1" si="184"/>
        <v>1.2042155165552744</v>
      </c>
      <c r="G395" s="306">
        <f t="shared" ca="1" si="185"/>
        <v>7.1354435780983323</v>
      </c>
      <c r="H395" s="307">
        <f t="shared" ca="1" si="186"/>
        <v>-103.38691343474021</v>
      </c>
      <c r="I395" s="304">
        <f t="shared" ca="1" si="187"/>
        <v>103.632853982792</v>
      </c>
      <c r="J395" s="306">
        <f t="shared" ca="1" si="188"/>
        <v>644.29262010737602</v>
      </c>
      <c r="K395" s="307">
        <f t="shared" ca="1" si="189"/>
        <v>-1.4083306129718967</v>
      </c>
      <c r="L395" s="304">
        <f t="shared" ca="1" si="174"/>
        <v>644.29415930919549</v>
      </c>
      <c r="M395" s="306">
        <f t="shared" ca="1" si="190"/>
        <v>-1.5018887047681535</v>
      </c>
      <c r="N395" s="304">
        <f t="shared" ca="1" si="191"/>
        <v>-86.051884081584916</v>
      </c>
      <c r="P395" s="310">
        <f t="shared" ca="1" si="192"/>
        <v>23</v>
      </c>
      <c r="Q395" s="304">
        <f t="shared" ca="1" si="193"/>
        <v>0</v>
      </c>
      <c r="R395" s="306">
        <f t="shared" ca="1" si="194"/>
        <v>0</v>
      </c>
      <c r="S395" s="307">
        <f t="shared" ca="1" si="195"/>
        <v>3.0549999999999997</v>
      </c>
      <c r="T395" s="304">
        <f t="shared" ca="1" si="175"/>
        <v>29.969549999999998</v>
      </c>
      <c r="U395" s="311">
        <f t="shared" ca="1" si="176"/>
        <v>0</v>
      </c>
      <c r="V395" s="306">
        <f t="shared" ca="1" si="177"/>
        <v>1.2251725326492398</v>
      </c>
      <c r="W395" s="304">
        <f t="shared" ca="1" si="178"/>
        <v>26.944184159682294</v>
      </c>
      <c r="Y395" s="314" t="str">
        <f t="shared" ca="1" si="196"/>
        <v>Impact balistique</v>
      </c>
      <c r="Z395" s="315" t="str">
        <f t="shared" ca="1" si="197"/>
        <v/>
      </c>
      <c r="AA395" s="316" t="str">
        <f t="shared" ca="1" si="198"/>
        <v/>
      </c>
      <c r="AC395" s="310" t="e">
        <f t="shared" ca="1" si="199"/>
        <v>#N/A</v>
      </c>
      <c r="AD395" s="323" t="e">
        <f t="shared" ca="1" si="200"/>
        <v>#N/A</v>
      </c>
      <c r="AE395" s="324" t="e">
        <f t="shared" ca="1" si="179"/>
        <v>#N/A</v>
      </c>
      <c r="AG395" s="306">
        <f t="shared" ca="1" si="201"/>
        <v>0.99255395225392817</v>
      </c>
      <c r="AH395" s="304">
        <f t="shared" ca="1" si="202"/>
        <v>-8.7937184912161808</v>
      </c>
    </row>
    <row r="396" spans="1:34" x14ac:dyDescent="0.2">
      <c r="A396" s="347">
        <f t="shared" ca="1" si="180"/>
        <v>1E-4</v>
      </c>
      <c r="B396" s="304">
        <f t="shared" ca="1" si="181"/>
        <v>33.300100000000185</v>
      </c>
      <c r="D396" s="306">
        <f t="shared" ca="1" si="182"/>
        <v>-0.60726372813198559</v>
      </c>
      <c r="E396" s="307">
        <f t="shared" ca="1" si="183"/>
        <v>-1.0112306165314155</v>
      </c>
      <c r="F396" s="304">
        <f t="shared" ca="1" si="184"/>
        <v>1.1795577965132802</v>
      </c>
      <c r="G396" s="306">
        <f t="shared" ca="1" si="185"/>
        <v>7.1353828517255193</v>
      </c>
      <c r="H396" s="307">
        <f t="shared" ca="1" si="186"/>
        <v>-103.38701455780186</v>
      </c>
      <c r="I396" s="304">
        <f t="shared" ca="1" si="187"/>
        <v>103.63295068469213</v>
      </c>
      <c r="J396" s="306">
        <f t="shared" ca="1" si="188"/>
        <v>644.29262010737602</v>
      </c>
      <c r="K396" s="307">
        <f t="shared" ca="1" si="189"/>
        <v>-1.4186693093715237</v>
      </c>
      <c r="L396" s="304">
        <f t="shared" ca="1" si="174"/>
        <v>644.29418199098836</v>
      </c>
      <c r="M396" s="306">
        <f t="shared" ca="1" si="190"/>
        <v>-1.501889356538596</v>
      </c>
      <c r="N396" s="304">
        <f t="shared" ca="1" si="191"/>
        <v>-86.051921425280483</v>
      </c>
      <c r="P396" s="310">
        <f t="shared" ca="1" si="192"/>
        <v>23</v>
      </c>
      <c r="Q396" s="304">
        <f t="shared" ca="1" si="193"/>
        <v>0</v>
      </c>
      <c r="R396" s="306">
        <f t="shared" ca="1" si="194"/>
        <v>0</v>
      </c>
      <c r="S396" s="307">
        <f t="shared" ca="1" si="195"/>
        <v>3.0549999999999997</v>
      </c>
      <c r="T396" s="304">
        <f t="shared" ca="1" si="175"/>
        <v>29.969549999999998</v>
      </c>
      <c r="U396" s="311">
        <f t="shared" ca="1" si="176"/>
        <v>0</v>
      </c>
      <c r="V396" s="306">
        <f t="shared" ca="1" si="177"/>
        <v>1.2251737993185863</v>
      </c>
      <c r="W396" s="304">
        <f t="shared" ca="1" si="178"/>
        <v>26.944262300866455</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0.967018781142718</v>
      </c>
      <c r="AH396" s="304">
        <f t="shared" ca="1" si="202"/>
        <v>-8.8197002159352849</v>
      </c>
    </row>
    <row r="397" spans="1:34" x14ac:dyDescent="0.2">
      <c r="A397" s="347">
        <f t="shared" ca="1" si="180"/>
        <v>1E-4</v>
      </c>
      <c r="B397" s="304">
        <f t="shared" ca="1" si="181"/>
        <v>33.300200000000189</v>
      </c>
      <c r="D397" s="306">
        <f t="shared" ca="1" si="182"/>
        <v>-0.60725975447096492</v>
      </c>
      <c r="E397" s="307">
        <f t="shared" ca="1" si="183"/>
        <v>-1.0112047033083478</v>
      </c>
      <c r="F397" s="304">
        <f t="shared" ca="1" si="184"/>
        <v>1.1795335355101439</v>
      </c>
      <c r="G397" s="306">
        <f t="shared" ca="1" si="185"/>
        <v>7.1353221257500721</v>
      </c>
      <c r="H397" s="307">
        <f t="shared" ca="1" si="186"/>
        <v>-103.3871156782722</v>
      </c>
      <c r="I397" s="304">
        <f t="shared" ca="1" si="187"/>
        <v>103.63304738407848</v>
      </c>
      <c r="J397" s="306">
        <f t="shared" ca="1" si="188"/>
        <v>644.29262010737602</v>
      </c>
      <c r="K397" s="307">
        <f t="shared" ca="1" si="189"/>
        <v>-1.4290080158833274</v>
      </c>
      <c r="L397" s="304">
        <f t="shared" ca="1" si="174"/>
        <v>644.29420483870331</v>
      </c>
      <c r="M397" s="306">
        <f t="shared" ca="1" si="190"/>
        <v>-1.5018900083022753</v>
      </c>
      <c r="N397" s="304">
        <f t="shared" ca="1" si="191"/>
        <v>-86.051958768588548</v>
      </c>
      <c r="P397" s="310">
        <f t="shared" ca="1" si="192"/>
        <v>23</v>
      </c>
      <c r="Q397" s="304">
        <f t="shared" ca="1" si="193"/>
        <v>0</v>
      </c>
      <c r="R397" s="306">
        <f t="shared" ca="1" si="194"/>
        <v>0</v>
      </c>
      <c r="S397" s="307">
        <f t="shared" ca="1" si="195"/>
        <v>3.0549999999999997</v>
      </c>
      <c r="T397" s="304">
        <f t="shared" ca="1" si="175"/>
        <v>29.969549999999998</v>
      </c>
      <c r="U397" s="311">
        <f t="shared" ca="1" si="176"/>
        <v>0</v>
      </c>
      <c r="V397" s="306">
        <f t="shared" ca="1" si="177"/>
        <v>1.2251750659904808</v>
      </c>
      <c r="W397" s="304">
        <f t="shared" ca="1" si="178"/>
        <v>26.944340440950381</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0.96699364324927295</v>
      </c>
      <c r="AH397" s="304">
        <f t="shared" ca="1" si="202"/>
        <v>-8.8197257940643077</v>
      </c>
    </row>
    <row r="398" spans="1:34" x14ac:dyDescent="0.2">
      <c r="A398" s="347">
        <f t="shared" ca="1" si="180"/>
        <v>1E-4</v>
      </c>
      <c r="B398" s="304">
        <f t="shared" ca="1" si="181"/>
        <v>33.300300000000192</v>
      </c>
      <c r="D398" s="306">
        <f t="shared" ca="1" si="182"/>
        <v>-0.60725578081113518</v>
      </c>
      <c r="E398" s="307">
        <f t="shared" ca="1" si="183"/>
        <v>-1.0111787904501188</v>
      </c>
      <c r="F398" s="304">
        <f t="shared" ca="1" si="184"/>
        <v>1.1795092749040623</v>
      </c>
      <c r="G398" s="306">
        <f t="shared" ca="1" si="185"/>
        <v>7.1352614001719914</v>
      </c>
      <c r="H398" s="307">
        <f t="shared" ca="1" si="186"/>
        <v>-103.38721679615124</v>
      </c>
      <c r="I398" s="304">
        <f t="shared" ca="1" si="187"/>
        <v>103.63314408095106</v>
      </c>
      <c r="J398" s="306">
        <f t="shared" ca="1" si="188"/>
        <v>644.29262010737602</v>
      </c>
      <c r="K398" s="307">
        <f t="shared" ca="1" si="189"/>
        <v>-1.4393467325070486</v>
      </c>
      <c r="L398" s="304">
        <f t="shared" ca="1" si="174"/>
        <v>644.29422785234067</v>
      </c>
      <c r="M398" s="306">
        <f t="shared" ca="1" si="190"/>
        <v>-1.5018906600591915</v>
      </c>
      <c r="N398" s="304">
        <f t="shared" ca="1" si="191"/>
        <v>-86.051996111509112</v>
      </c>
      <c r="P398" s="310">
        <f t="shared" ca="1" si="192"/>
        <v>23</v>
      </c>
      <c r="Q398" s="304">
        <f t="shared" ca="1" si="193"/>
        <v>0</v>
      </c>
      <c r="R398" s="306">
        <f t="shared" ca="1" si="194"/>
        <v>0</v>
      </c>
      <c r="S398" s="307">
        <f t="shared" ca="1" si="195"/>
        <v>3.0549999999999997</v>
      </c>
      <c r="T398" s="304">
        <f t="shared" ca="1" si="175"/>
        <v>29.969549999999998</v>
      </c>
      <c r="U398" s="311">
        <f t="shared" ca="1" si="176"/>
        <v>0</v>
      </c>
      <c r="V398" s="306">
        <f t="shared" ca="1" si="177"/>
        <v>1.2251763326649243</v>
      </c>
      <c r="W398" s="304">
        <f t="shared" ca="1" si="178"/>
        <v>26.944418579934116</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0.96696850570724457</v>
      </c>
      <c r="AH398" s="304">
        <f t="shared" ca="1" si="202"/>
        <v>-8.8197513718331866</v>
      </c>
    </row>
    <row r="399" spans="1:34" x14ac:dyDescent="0.2">
      <c r="A399" s="347">
        <f t="shared" ca="1" si="180"/>
        <v>1E-4</v>
      </c>
      <c r="B399" s="304">
        <f t="shared" ca="1" si="181"/>
        <v>33.300400000000195</v>
      </c>
      <c r="D399" s="306">
        <f t="shared" ca="1" si="182"/>
        <v>-0.60725180715249705</v>
      </c>
      <c r="E399" s="307">
        <f t="shared" ca="1" si="183"/>
        <v>-1.0111528779567127</v>
      </c>
      <c r="F399" s="304">
        <f t="shared" ca="1" si="184"/>
        <v>1.179485014695022</v>
      </c>
      <c r="G399" s="306">
        <f t="shared" ca="1" si="185"/>
        <v>7.1352006749912764</v>
      </c>
      <c r="H399" s="307">
        <f t="shared" ca="1" si="186"/>
        <v>-103.38731791143903</v>
      </c>
      <c r="I399" s="304">
        <f t="shared" ca="1" si="187"/>
        <v>103.63324077530991</v>
      </c>
      <c r="J399" s="306">
        <f t="shared" ca="1" si="188"/>
        <v>644.29262010737602</v>
      </c>
      <c r="K399" s="307">
        <f t="shared" ca="1" si="189"/>
        <v>-1.4496854592424282</v>
      </c>
      <c r="L399" s="304">
        <f t="shared" ca="1" si="174"/>
        <v>644.29425103190101</v>
      </c>
      <c r="M399" s="306">
        <f t="shared" ca="1" si="190"/>
        <v>-1.5018913118093444</v>
      </c>
      <c r="N399" s="304">
        <f t="shared" ca="1" si="191"/>
        <v>-86.052033454042174</v>
      </c>
      <c r="P399" s="310">
        <f t="shared" ca="1" si="192"/>
        <v>23</v>
      </c>
      <c r="Q399" s="304">
        <f t="shared" ca="1" si="193"/>
        <v>0</v>
      </c>
      <c r="R399" s="306">
        <f t="shared" ca="1" si="194"/>
        <v>0</v>
      </c>
      <c r="S399" s="307">
        <f t="shared" ca="1" si="195"/>
        <v>3.0549999999999997</v>
      </c>
      <c r="T399" s="304">
        <f t="shared" ca="1" si="175"/>
        <v>29.969549999999998</v>
      </c>
      <c r="U399" s="311">
        <f t="shared" ca="1" si="176"/>
        <v>0</v>
      </c>
      <c r="V399" s="306">
        <f t="shared" ca="1" si="177"/>
        <v>1.2251775993419165</v>
      </c>
      <c r="W399" s="304">
        <f t="shared" ca="1" si="178"/>
        <v>26.944496717817653</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0.96694336851661866</v>
      </c>
      <c r="AH399" s="304">
        <f t="shared" ca="1" si="202"/>
        <v>-8.8197769492419376</v>
      </c>
    </row>
    <row r="400" spans="1:34" x14ac:dyDescent="0.2">
      <c r="A400" s="347">
        <f t="shared" ca="1" si="180"/>
        <v>1E-4</v>
      </c>
      <c r="B400" s="304">
        <f t="shared" ca="1" si="181"/>
        <v>33.300500000000198</v>
      </c>
      <c r="D400" s="306">
        <f t="shared" ca="1" si="182"/>
        <v>-0.60724783349505362</v>
      </c>
      <c r="E400" s="307">
        <f t="shared" ca="1" si="183"/>
        <v>-1.0111269658281312</v>
      </c>
      <c r="F400" s="304">
        <f t="shared" ca="1" si="184"/>
        <v>1.1794607548830267</v>
      </c>
      <c r="G400" s="306">
        <f t="shared" ca="1" si="185"/>
        <v>7.1351399502079271</v>
      </c>
      <c r="H400" s="307">
        <f t="shared" ca="1" si="186"/>
        <v>-103.38741902413561</v>
      </c>
      <c r="I400" s="304">
        <f t="shared" ca="1" si="187"/>
        <v>103.63333746715509</v>
      </c>
      <c r="J400" s="306">
        <f t="shared" ca="1" si="188"/>
        <v>644.29262010737602</v>
      </c>
      <c r="K400" s="307">
        <f t="shared" ca="1" si="189"/>
        <v>-1.4600241960892069</v>
      </c>
      <c r="L400" s="304">
        <f t="shared" ca="1" si="174"/>
        <v>644.29427437738468</v>
      </c>
      <c r="M400" s="306">
        <f t="shared" ca="1" si="190"/>
        <v>-1.5018919635527346</v>
      </c>
      <c r="N400" s="304">
        <f t="shared" ca="1" si="191"/>
        <v>-86.052070796187749</v>
      </c>
      <c r="P400" s="310">
        <f t="shared" ca="1" si="192"/>
        <v>23</v>
      </c>
      <c r="Q400" s="304">
        <f t="shared" ca="1" si="193"/>
        <v>0</v>
      </c>
      <c r="R400" s="306">
        <f t="shared" ca="1" si="194"/>
        <v>0</v>
      </c>
      <c r="S400" s="307">
        <f t="shared" ca="1" si="195"/>
        <v>3.0549999999999997</v>
      </c>
      <c r="T400" s="304">
        <f t="shared" ca="1" si="175"/>
        <v>29.969549999999998</v>
      </c>
      <c r="U400" s="311">
        <f t="shared" ca="1" si="176"/>
        <v>0</v>
      </c>
      <c r="V400" s="306">
        <f t="shared" ca="1" si="177"/>
        <v>1.2251788660214571</v>
      </c>
      <c r="W400" s="304">
        <f t="shared" ca="1" si="178"/>
        <v>26.944574854601012</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0.96691823167739877</v>
      </c>
      <c r="AH400" s="304">
        <f t="shared" ca="1" si="202"/>
        <v>-8.8198025262905588</v>
      </c>
    </row>
    <row r="401" spans="1:34" x14ac:dyDescent="0.2">
      <c r="A401" s="347">
        <f t="shared" ca="1" si="180"/>
        <v>1E-4</v>
      </c>
      <c r="B401" s="304">
        <f t="shared" ca="1" si="181"/>
        <v>33.300600000000202</v>
      </c>
      <c r="D401" s="306">
        <f t="shared" ca="1" si="182"/>
        <v>-0.60724385983880236</v>
      </c>
      <c r="E401" s="307">
        <f t="shared" ca="1" si="183"/>
        <v>-1.0111010540643672</v>
      </c>
      <c r="F401" s="304">
        <f t="shared" ca="1" si="184"/>
        <v>1.1794364954680694</v>
      </c>
      <c r="G401" s="306">
        <f t="shared" ca="1" si="185"/>
        <v>7.1350792258219435</v>
      </c>
      <c r="H401" s="307">
        <f t="shared" ca="1" si="186"/>
        <v>-103.38752013424102</v>
      </c>
      <c r="I401" s="304">
        <f t="shared" ca="1" si="187"/>
        <v>103.63343415648662</v>
      </c>
      <c r="J401" s="306">
        <f t="shared" ca="1" si="188"/>
        <v>644.29262010737602</v>
      </c>
      <c r="K401" s="307">
        <f t="shared" ca="1" si="189"/>
        <v>-1.4703629430471257</v>
      </c>
      <c r="L401" s="304">
        <f t="shared" ca="1" si="174"/>
        <v>644.29429788879224</v>
      </c>
      <c r="M401" s="306">
        <f t="shared" ca="1" si="190"/>
        <v>-1.5018926152893617</v>
      </c>
      <c r="N401" s="304">
        <f t="shared" ca="1" si="191"/>
        <v>-86.052108137945837</v>
      </c>
      <c r="P401" s="310">
        <f t="shared" ca="1" si="192"/>
        <v>23</v>
      </c>
      <c r="Q401" s="304">
        <f t="shared" ca="1" si="193"/>
        <v>0</v>
      </c>
      <c r="R401" s="306">
        <f t="shared" ca="1" si="194"/>
        <v>0</v>
      </c>
      <c r="S401" s="307">
        <f t="shared" ca="1" si="195"/>
        <v>3.0549999999999997</v>
      </c>
      <c r="T401" s="304">
        <f t="shared" ca="1" si="175"/>
        <v>29.969549999999998</v>
      </c>
      <c r="U401" s="311">
        <f t="shared" ca="1" si="176"/>
        <v>0</v>
      </c>
      <c r="V401" s="306">
        <f t="shared" ca="1" si="177"/>
        <v>1.2251801327035461</v>
      </c>
      <c r="W401" s="304">
        <f t="shared" ca="1" si="178"/>
        <v>26.944652990284194</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0.96689309518957778</v>
      </c>
      <c r="AH401" s="304">
        <f t="shared" ca="1" si="202"/>
        <v>-8.8198281029790557</v>
      </c>
    </row>
    <row r="402" spans="1:34" x14ac:dyDescent="0.2">
      <c r="A402" s="347">
        <f t="shared" ca="1" si="180"/>
        <v>1E-4</v>
      </c>
      <c r="B402" s="304">
        <f t="shared" ca="1" si="181"/>
        <v>33.300700000000205</v>
      </c>
      <c r="D402" s="306">
        <f t="shared" ca="1" si="182"/>
        <v>-0.60723988618374669</v>
      </c>
      <c r="E402" s="307">
        <f t="shared" ca="1" si="183"/>
        <v>-1.0110751426654208</v>
      </c>
      <c r="F402" s="304">
        <f t="shared" ca="1" si="184"/>
        <v>1.1794122364501525</v>
      </c>
      <c r="G402" s="306">
        <f t="shared" ca="1" si="185"/>
        <v>7.1350185018333248</v>
      </c>
      <c r="H402" s="307">
        <f t="shared" ca="1" si="186"/>
        <v>-103.38762124175528</v>
      </c>
      <c r="I402" s="304">
        <f t="shared" ca="1" si="187"/>
        <v>103.63353084330454</v>
      </c>
      <c r="J402" s="306">
        <f t="shared" ca="1" si="188"/>
        <v>644.29262010737602</v>
      </c>
      <c r="K402" s="307">
        <f t="shared" ca="1" si="189"/>
        <v>-1.4807017001159255</v>
      </c>
      <c r="L402" s="304">
        <f t="shared" ca="1" si="174"/>
        <v>644.29432156612427</v>
      </c>
      <c r="M402" s="306">
        <f t="shared" ca="1" si="190"/>
        <v>-1.5018932670192262</v>
      </c>
      <c r="N402" s="304">
        <f t="shared" ca="1" si="191"/>
        <v>-86.052145479316465</v>
      </c>
      <c r="P402" s="310">
        <f t="shared" ca="1" si="192"/>
        <v>23</v>
      </c>
      <c r="Q402" s="304">
        <f t="shared" ca="1" si="193"/>
        <v>0</v>
      </c>
      <c r="R402" s="306">
        <f t="shared" ca="1" si="194"/>
        <v>0</v>
      </c>
      <c r="S402" s="307">
        <f t="shared" ca="1" si="195"/>
        <v>3.0549999999999997</v>
      </c>
      <c r="T402" s="304">
        <f t="shared" ca="1" si="175"/>
        <v>29.969549999999998</v>
      </c>
      <c r="U402" s="311">
        <f t="shared" ca="1" si="176"/>
        <v>0</v>
      </c>
      <c r="V402" s="306">
        <f t="shared" ca="1" si="177"/>
        <v>1.2251813993881833</v>
      </c>
      <c r="W402" s="304">
        <f t="shared" ca="1" si="178"/>
        <v>26.944731124867221</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0.96686795905315392</v>
      </c>
      <c r="AH402" s="304">
        <f t="shared" ca="1" si="202"/>
        <v>-8.81985367930743</v>
      </c>
    </row>
    <row r="403" spans="1:34" x14ac:dyDescent="0.2">
      <c r="A403" s="347">
        <f t="shared" ca="1" si="180"/>
        <v>1E-4</v>
      </c>
      <c r="B403" s="304">
        <f t="shared" ca="1" si="181"/>
        <v>33.300800000000208</v>
      </c>
      <c r="D403" s="306">
        <f t="shared" ca="1" si="182"/>
        <v>-0.60723591252988429</v>
      </c>
      <c r="E403" s="307">
        <f t="shared" ca="1" si="183"/>
        <v>-1.0110492316312847</v>
      </c>
      <c r="F403" s="304">
        <f t="shared" ca="1" si="184"/>
        <v>1.1793879778292691</v>
      </c>
      <c r="G403" s="306">
        <f t="shared" ca="1" si="185"/>
        <v>7.1349577782420717</v>
      </c>
      <c r="H403" s="307">
        <f t="shared" ca="1" si="186"/>
        <v>-103.38772234667844</v>
      </c>
      <c r="I403" s="304">
        <f t="shared" ca="1" si="187"/>
        <v>103.63362752760887</v>
      </c>
      <c r="J403" s="306">
        <f t="shared" ca="1" si="188"/>
        <v>644.29262010737602</v>
      </c>
      <c r="K403" s="307">
        <f t="shared" ca="1" si="189"/>
        <v>-1.4910404672953472</v>
      </c>
      <c r="L403" s="304">
        <f t="shared" ca="1" si="174"/>
        <v>644.29434540938087</v>
      </c>
      <c r="M403" s="306">
        <f t="shared" ca="1" si="190"/>
        <v>-1.5018939187423279</v>
      </c>
      <c r="N403" s="304">
        <f t="shared" ca="1" si="191"/>
        <v>-86.052182820299592</v>
      </c>
      <c r="P403" s="310">
        <f t="shared" ca="1" si="192"/>
        <v>23</v>
      </c>
      <c r="Q403" s="304">
        <f t="shared" ca="1" si="193"/>
        <v>0</v>
      </c>
      <c r="R403" s="306">
        <f t="shared" ca="1" si="194"/>
        <v>0</v>
      </c>
      <c r="S403" s="307">
        <f t="shared" ca="1" si="195"/>
        <v>3.0549999999999997</v>
      </c>
      <c r="T403" s="304">
        <f t="shared" ca="1" si="175"/>
        <v>29.969549999999998</v>
      </c>
      <c r="U403" s="311">
        <f t="shared" ca="1" si="176"/>
        <v>0</v>
      </c>
      <c r="V403" s="306">
        <f t="shared" ca="1" si="177"/>
        <v>1.2251826660753693</v>
      </c>
      <c r="W403" s="304">
        <f t="shared" ca="1" si="178"/>
        <v>26.944809258350094</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0.96684282326812188</v>
      </c>
      <c r="AH403" s="304">
        <f t="shared" ca="1" si="202"/>
        <v>-8.8198792552756871</v>
      </c>
    </row>
    <row r="404" spans="1:34" x14ac:dyDescent="0.2">
      <c r="A404" s="347">
        <f t="shared" ca="1" si="180"/>
        <v>1E-4</v>
      </c>
      <c r="B404" s="304">
        <f t="shared" ca="1" si="181"/>
        <v>33.300900000000212</v>
      </c>
      <c r="D404" s="306">
        <f t="shared" ca="1" si="182"/>
        <v>-0.60723193887721849</v>
      </c>
      <c r="E404" s="307">
        <f t="shared" ca="1" si="183"/>
        <v>-1.011023320961959</v>
      </c>
      <c r="F404" s="304">
        <f t="shared" ca="1" si="184"/>
        <v>1.179363719605421</v>
      </c>
      <c r="G404" s="306">
        <f t="shared" ca="1" si="185"/>
        <v>7.1348970550481843</v>
      </c>
      <c r="H404" s="307">
        <f t="shared" ca="1" si="186"/>
        <v>-103.38782344901054</v>
      </c>
      <c r="I404" s="304">
        <f t="shared" ca="1" si="187"/>
        <v>103.63372420939966</v>
      </c>
      <c r="J404" s="306">
        <f t="shared" ca="1" si="188"/>
        <v>644.29262010737602</v>
      </c>
      <c r="K404" s="307">
        <f t="shared" ca="1" si="189"/>
        <v>-1.5013792445851317</v>
      </c>
      <c r="L404" s="304">
        <f t="shared" ca="1" si="174"/>
        <v>644.29436941856295</v>
      </c>
      <c r="M404" s="306">
        <f t="shared" ca="1" si="190"/>
        <v>-1.501894570458667</v>
      </c>
      <c r="N404" s="304">
        <f t="shared" ca="1" si="191"/>
        <v>-86.052220160895274</v>
      </c>
      <c r="P404" s="310">
        <f t="shared" ca="1" si="192"/>
        <v>23</v>
      </c>
      <c r="Q404" s="304">
        <f t="shared" ca="1" si="193"/>
        <v>0</v>
      </c>
      <c r="R404" s="306">
        <f t="shared" ca="1" si="194"/>
        <v>0</v>
      </c>
      <c r="S404" s="307">
        <f t="shared" ca="1" si="195"/>
        <v>3.0549999999999997</v>
      </c>
      <c r="T404" s="304">
        <f t="shared" ca="1" si="175"/>
        <v>29.969549999999998</v>
      </c>
      <c r="U404" s="311">
        <f t="shared" ca="1" si="176"/>
        <v>0</v>
      </c>
      <c r="V404" s="306">
        <f t="shared" ca="1" si="177"/>
        <v>1.2251839327651037</v>
      </c>
      <c r="W404" s="304">
        <f t="shared" ca="1" si="178"/>
        <v>26.944887390732838</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0.96681768783448341</v>
      </c>
      <c r="AH404" s="304">
        <f t="shared" ca="1" si="202"/>
        <v>-8.8199048308838286</v>
      </c>
    </row>
    <row r="405" spans="1:34" x14ac:dyDescent="0.2">
      <c r="A405" s="347">
        <f t="shared" ca="1" si="180"/>
        <v>1E-4</v>
      </c>
      <c r="B405" s="304">
        <f t="shared" ca="1" si="181"/>
        <v>33.301000000000215</v>
      </c>
      <c r="D405" s="306">
        <f t="shared" ca="1" si="182"/>
        <v>-0.60722796522574907</v>
      </c>
      <c r="E405" s="307">
        <f t="shared" ca="1" si="183"/>
        <v>-1.0109974106574366</v>
      </c>
      <c r="F405" s="304">
        <f t="shared" ca="1" si="184"/>
        <v>1.179339461778603</v>
      </c>
      <c r="G405" s="306">
        <f t="shared" ca="1" si="185"/>
        <v>7.1348363322516617</v>
      </c>
      <c r="H405" s="307">
        <f t="shared" ca="1" si="186"/>
        <v>-103.3879245487516</v>
      </c>
      <c r="I405" s="304">
        <f t="shared" ca="1" si="187"/>
        <v>103.63382088867694</v>
      </c>
      <c r="J405" s="306">
        <f t="shared" ca="1" si="188"/>
        <v>644.29262010737602</v>
      </c>
      <c r="K405" s="307">
        <f t="shared" ca="1" si="189"/>
        <v>-1.5117180319850199</v>
      </c>
      <c r="L405" s="304">
        <f t="shared" ca="1" si="174"/>
        <v>644.29439359367063</v>
      </c>
      <c r="M405" s="306">
        <f t="shared" ca="1" si="190"/>
        <v>-1.5018952221682438</v>
      </c>
      <c r="N405" s="304">
        <f t="shared" ca="1" si="191"/>
        <v>-86.052257501103483</v>
      </c>
      <c r="P405" s="310">
        <f t="shared" ca="1" si="192"/>
        <v>23</v>
      </c>
      <c r="Q405" s="304">
        <f t="shared" ca="1" si="193"/>
        <v>0</v>
      </c>
      <c r="R405" s="306">
        <f t="shared" ca="1" si="194"/>
        <v>0</v>
      </c>
      <c r="S405" s="307">
        <f t="shared" ca="1" si="195"/>
        <v>3.0549999999999997</v>
      </c>
      <c r="T405" s="304">
        <f t="shared" ca="1" si="175"/>
        <v>29.969549999999998</v>
      </c>
      <c r="U405" s="311">
        <f t="shared" ca="1" si="176"/>
        <v>0</v>
      </c>
      <c r="V405" s="306">
        <f t="shared" ca="1" si="177"/>
        <v>1.2251851994573864</v>
      </c>
      <c r="W405" s="304">
        <f t="shared" ca="1" si="178"/>
        <v>26.944965522015437</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0.96679255275222609</v>
      </c>
      <c r="AH405" s="304">
        <f t="shared" ca="1" si="202"/>
        <v>-8.8199304061318617</v>
      </c>
    </row>
    <row r="406" spans="1:34" x14ac:dyDescent="0.2">
      <c r="A406" s="347">
        <f t="shared" ca="1" si="180"/>
        <v>1E-4</v>
      </c>
      <c r="B406" s="304">
        <f t="shared" ca="1" si="181"/>
        <v>33.301100000000218</v>
      </c>
      <c r="D406" s="306">
        <f t="shared" ca="1" si="182"/>
        <v>-0.60722399157547491</v>
      </c>
      <c r="E406" s="307">
        <f t="shared" ca="1" si="183"/>
        <v>-1.0109715007177194</v>
      </c>
      <c r="F406" s="304">
        <f t="shared" ca="1" si="184"/>
        <v>1.1793152043488162</v>
      </c>
      <c r="G406" s="306">
        <f t="shared" ca="1" si="185"/>
        <v>7.1347756098525039</v>
      </c>
      <c r="H406" s="307">
        <f t="shared" ca="1" si="186"/>
        <v>-103.38802564590166</v>
      </c>
      <c r="I406" s="304">
        <f t="shared" ca="1" si="187"/>
        <v>103.63391756544074</v>
      </c>
      <c r="J406" s="306">
        <f t="shared" ca="1" si="188"/>
        <v>644.29262010737602</v>
      </c>
      <c r="K406" s="307">
        <f t="shared" ca="1" si="189"/>
        <v>-1.5220568294947525</v>
      </c>
      <c r="L406" s="304">
        <f t="shared" ca="1" si="174"/>
        <v>644.2944179347046</v>
      </c>
      <c r="M406" s="306">
        <f t="shared" ca="1" si="190"/>
        <v>-1.5018958738710579</v>
      </c>
      <c r="N406" s="304">
        <f t="shared" ca="1" si="191"/>
        <v>-86.052294840924233</v>
      </c>
      <c r="P406" s="310">
        <f t="shared" ca="1" si="192"/>
        <v>23</v>
      </c>
      <c r="Q406" s="304">
        <f t="shared" ca="1" si="193"/>
        <v>0</v>
      </c>
      <c r="R406" s="306">
        <f t="shared" ca="1" si="194"/>
        <v>0</v>
      </c>
      <c r="S406" s="307">
        <f t="shared" ca="1" si="195"/>
        <v>3.0549999999999997</v>
      </c>
      <c r="T406" s="304">
        <f t="shared" ca="1" si="175"/>
        <v>29.969549999999998</v>
      </c>
      <c r="U406" s="311">
        <f t="shared" ca="1" si="176"/>
        <v>0</v>
      </c>
      <c r="V406" s="306">
        <f t="shared" ca="1" si="177"/>
        <v>1.2251864661522169</v>
      </c>
      <c r="W406" s="304">
        <f t="shared" ca="1" si="178"/>
        <v>26.945043652197914</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0.96676741802135879</v>
      </c>
      <c r="AH406" s="304">
        <f t="shared" ca="1" si="202"/>
        <v>-8.819955981019783</v>
      </c>
    </row>
    <row r="407" spans="1:34" x14ac:dyDescent="0.2">
      <c r="A407" s="347">
        <f t="shared" ca="1" si="180"/>
        <v>1E-4</v>
      </c>
      <c r="B407" s="304">
        <f t="shared" ca="1" si="181"/>
        <v>33.301200000000222</v>
      </c>
      <c r="D407" s="306">
        <f t="shared" ca="1" si="182"/>
        <v>-0.60722001792639979</v>
      </c>
      <c r="E407" s="307">
        <f t="shared" ca="1" si="183"/>
        <v>-1.0109455911428018</v>
      </c>
      <c r="F407" s="304">
        <f t="shared" ca="1" si="184"/>
        <v>1.1792909473160582</v>
      </c>
      <c r="G407" s="306">
        <f t="shared" ca="1" si="185"/>
        <v>7.134714887850711</v>
      </c>
      <c r="H407" s="307">
        <f t="shared" ca="1" si="186"/>
        <v>-103.38812674046078</v>
      </c>
      <c r="I407" s="304">
        <f t="shared" ca="1" si="187"/>
        <v>103.63401423969111</v>
      </c>
      <c r="J407" s="306">
        <f t="shared" ca="1" si="188"/>
        <v>644.29262010737602</v>
      </c>
      <c r="K407" s="307">
        <f t="shared" ca="1" si="189"/>
        <v>-1.5323956371140706</v>
      </c>
      <c r="L407" s="304">
        <f t="shared" ca="1" si="174"/>
        <v>644.29444244166518</v>
      </c>
      <c r="M407" s="306">
        <f t="shared" ca="1" si="190"/>
        <v>-1.50189652556711</v>
      </c>
      <c r="N407" s="304">
        <f t="shared" ca="1" si="191"/>
        <v>-86.052332180357539</v>
      </c>
      <c r="P407" s="310">
        <f t="shared" ca="1" si="192"/>
        <v>23</v>
      </c>
      <c r="Q407" s="304">
        <f t="shared" ca="1" si="193"/>
        <v>0</v>
      </c>
      <c r="R407" s="306">
        <f t="shared" ca="1" si="194"/>
        <v>0</v>
      </c>
      <c r="S407" s="307">
        <f t="shared" ca="1" si="195"/>
        <v>3.0549999999999997</v>
      </c>
      <c r="T407" s="304">
        <f t="shared" ca="1" si="175"/>
        <v>29.969549999999998</v>
      </c>
      <c r="U407" s="311">
        <f t="shared" ca="1" si="176"/>
        <v>0</v>
      </c>
      <c r="V407" s="306">
        <f t="shared" ca="1" si="177"/>
        <v>1.2251877328495966</v>
      </c>
      <c r="W407" s="304">
        <f t="shared" ca="1" si="178"/>
        <v>26.945121781280296</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0.96674228364187087</v>
      </c>
      <c r="AH407" s="304">
        <f t="shared" ca="1" si="202"/>
        <v>-8.8199815555475993</v>
      </c>
    </row>
    <row r="408" spans="1:34" x14ac:dyDescent="0.2">
      <c r="A408" s="347">
        <f t="shared" ca="1" si="180"/>
        <v>1E-4</v>
      </c>
      <c r="B408" s="304">
        <f t="shared" ca="1" si="181"/>
        <v>33.301300000000225</v>
      </c>
      <c r="D408" s="306">
        <f t="shared" ca="1" si="182"/>
        <v>-0.60721604427852149</v>
      </c>
      <c r="E408" s="307">
        <f t="shared" ca="1" si="183"/>
        <v>-1.0109196819326751</v>
      </c>
      <c r="F408" s="304">
        <f t="shared" ca="1" si="184"/>
        <v>1.1792666906803213</v>
      </c>
      <c r="G408" s="306">
        <f t="shared" ca="1" si="185"/>
        <v>7.1346541662462828</v>
      </c>
      <c r="H408" s="307">
        <f t="shared" ca="1" si="186"/>
        <v>-103.38822783242897</v>
      </c>
      <c r="I408" s="304">
        <f t="shared" ca="1" si="187"/>
        <v>103.63411091142807</v>
      </c>
      <c r="J408" s="306">
        <f t="shared" ca="1" si="188"/>
        <v>644.29262010737602</v>
      </c>
      <c r="K408" s="307">
        <f t="shared" ca="1" si="189"/>
        <v>-1.5427344548427151</v>
      </c>
      <c r="L408" s="304">
        <f t="shared" ca="1" si="174"/>
        <v>644.29446711455284</v>
      </c>
      <c r="M408" s="306">
        <f t="shared" ca="1" si="190"/>
        <v>-1.5018971772563996</v>
      </c>
      <c r="N408" s="304">
        <f t="shared" ca="1" si="191"/>
        <v>-86.052369519403385</v>
      </c>
      <c r="P408" s="310">
        <f t="shared" ca="1" si="192"/>
        <v>23</v>
      </c>
      <c r="Q408" s="304">
        <f t="shared" ca="1" si="193"/>
        <v>0</v>
      </c>
      <c r="R408" s="306">
        <f t="shared" ca="1" si="194"/>
        <v>0</v>
      </c>
      <c r="S408" s="307">
        <f t="shared" ca="1" si="195"/>
        <v>3.0549999999999997</v>
      </c>
      <c r="T408" s="304">
        <f t="shared" ca="1" si="175"/>
        <v>29.969549999999998</v>
      </c>
      <c r="U408" s="311">
        <f t="shared" ca="1" si="176"/>
        <v>0</v>
      </c>
      <c r="V408" s="306">
        <f t="shared" ca="1" si="177"/>
        <v>1.2251889995495244</v>
      </c>
      <c r="W408" s="304">
        <f t="shared" ca="1" si="178"/>
        <v>26.945199909262577</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0.96671714961375876</v>
      </c>
      <c r="AH408" s="304">
        <f t="shared" ca="1" si="202"/>
        <v>-8.820007129715318</v>
      </c>
    </row>
    <row r="409" spans="1:34" x14ac:dyDescent="0.2">
      <c r="A409" s="347">
        <f t="shared" ca="1" si="180"/>
        <v>1E-4</v>
      </c>
      <c r="B409" s="304">
        <f t="shared" ca="1" si="181"/>
        <v>33.301400000000228</v>
      </c>
      <c r="D409" s="306">
        <f t="shared" ca="1" si="182"/>
        <v>-0.60721207063184335</v>
      </c>
      <c r="E409" s="307">
        <f t="shared" ca="1" si="183"/>
        <v>-1.0108937730873411</v>
      </c>
      <c r="F409" s="304">
        <f t="shared" ca="1" si="184"/>
        <v>1.1792424344416086</v>
      </c>
      <c r="G409" s="306">
        <f t="shared" ca="1" si="185"/>
        <v>7.1345934450392194</v>
      </c>
      <c r="H409" s="307">
        <f t="shared" ca="1" si="186"/>
        <v>-103.38832892180628</v>
      </c>
      <c r="I409" s="304">
        <f t="shared" ca="1" si="187"/>
        <v>103.63420758065168</v>
      </c>
      <c r="J409" s="306">
        <f t="shared" ca="1" si="188"/>
        <v>644.29262010737602</v>
      </c>
      <c r="K409" s="307">
        <f t="shared" ca="1" si="189"/>
        <v>-1.5530732826804268</v>
      </c>
      <c r="L409" s="304">
        <f t="shared" ca="1" si="174"/>
        <v>644.29449195336827</v>
      </c>
      <c r="M409" s="306">
        <f t="shared" ca="1" si="190"/>
        <v>-1.5018978289389271</v>
      </c>
      <c r="N409" s="304">
        <f t="shared" ca="1" si="191"/>
        <v>-86.052406858061801</v>
      </c>
      <c r="P409" s="310">
        <f t="shared" ca="1" si="192"/>
        <v>23</v>
      </c>
      <c r="Q409" s="304">
        <f t="shared" ca="1" si="193"/>
        <v>0</v>
      </c>
      <c r="R409" s="306">
        <f t="shared" ca="1" si="194"/>
        <v>0</v>
      </c>
      <c r="S409" s="307">
        <f t="shared" ca="1" si="195"/>
        <v>3.0549999999999997</v>
      </c>
      <c r="T409" s="304">
        <f t="shared" ca="1" si="175"/>
        <v>29.969549999999998</v>
      </c>
      <c r="U409" s="311">
        <f t="shared" ca="1" si="176"/>
        <v>0</v>
      </c>
      <c r="V409" s="306">
        <f t="shared" ca="1" si="177"/>
        <v>1.225190266252</v>
      </c>
      <c r="W409" s="304">
        <f t="shared" ca="1" si="178"/>
        <v>26.945278036144767</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0.9666920159370207</v>
      </c>
      <c r="AH409" s="304">
        <f t="shared" ca="1" si="202"/>
        <v>-8.8200327035229389</v>
      </c>
    </row>
    <row r="410" spans="1:34" x14ac:dyDescent="0.2">
      <c r="A410" s="347">
        <f t="shared" ca="1" si="180"/>
        <v>1E-4</v>
      </c>
      <c r="B410" s="304">
        <f t="shared" ca="1" si="181"/>
        <v>33.301500000000232</v>
      </c>
      <c r="D410" s="306">
        <f t="shared" ca="1" si="182"/>
        <v>-0.60720809698636458</v>
      </c>
      <c r="E410" s="307">
        <f t="shared" ca="1" si="183"/>
        <v>-1.0108678646067961</v>
      </c>
      <c r="F410" s="304">
        <f t="shared" ca="1" si="184"/>
        <v>1.1792181785999172</v>
      </c>
      <c r="G410" s="306">
        <f t="shared" ca="1" si="185"/>
        <v>7.1345327242295209</v>
      </c>
      <c r="H410" s="307">
        <f t="shared" ca="1" si="186"/>
        <v>-103.38843000859274</v>
      </c>
      <c r="I410" s="304">
        <f t="shared" ca="1" si="187"/>
        <v>103.63430424736194</v>
      </c>
      <c r="J410" s="306">
        <f t="shared" ca="1" si="188"/>
        <v>644.29262010737602</v>
      </c>
      <c r="K410" s="307">
        <f t="shared" ca="1" si="189"/>
        <v>-1.5634121206269467</v>
      </c>
      <c r="L410" s="304">
        <f t="shared" ca="1" si="174"/>
        <v>644.29451695811167</v>
      </c>
      <c r="M410" s="306">
        <f t="shared" ca="1" si="190"/>
        <v>-1.5018984806146927</v>
      </c>
      <c r="N410" s="304">
        <f t="shared" ca="1" si="191"/>
        <v>-86.052444196332772</v>
      </c>
      <c r="P410" s="310">
        <f t="shared" ca="1" si="192"/>
        <v>23</v>
      </c>
      <c r="Q410" s="304">
        <f t="shared" ca="1" si="193"/>
        <v>0</v>
      </c>
      <c r="R410" s="306">
        <f t="shared" ca="1" si="194"/>
        <v>0</v>
      </c>
      <c r="S410" s="307">
        <f t="shared" ca="1" si="195"/>
        <v>3.0549999999999997</v>
      </c>
      <c r="T410" s="304">
        <f t="shared" ca="1" si="175"/>
        <v>29.969549999999998</v>
      </c>
      <c r="U410" s="311">
        <f t="shared" ca="1" si="176"/>
        <v>0</v>
      </c>
      <c r="V410" s="306">
        <f t="shared" ca="1" si="177"/>
        <v>1.2251915329570244</v>
      </c>
      <c r="W410" s="304">
        <f t="shared" ca="1" si="178"/>
        <v>26.945356161926881</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0.9666668826116549</v>
      </c>
      <c r="AH410" s="304">
        <f t="shared" ca="1" si="202"/>
        <v>-8.8200582769704639</v>
      </c>
    </row>
    <row r="411" spans="1:34" x14ac:dyDescent="0.2">
      <c r="A411" s="347">
        <f t="shared" ca="1" si="180"/>
        <v>1E-4</v>
      </c>
      <c r="B411" s="304">
        <f t="shared" ca="1" si="181"/>
        <v>33.301600000000235</v>
      </c>
      <c r="D411" s="306">
        <f t="shared" ca="1" si="182"/>
        <v>-0.60720412334208496</v>
      </c>
      <c r="E411" s="307">
        <f t="shared" ca="1" si="183"/>
        <v>-1.0108419564910331</v>
      </c>
      <c r="F411" s="304">
        <f t="shared" ca="1" si="184"/>
        <v>1.1791939231552415</v>
      </c>
      <c r="G411" s="306">
        <f t="shared" ca="1" si="185"/>
        <v>7.1344720038171863</v>
      </c>
      <c r="H411" s="307">
        <f t="shared" ca="1" si="186"/>
        <v>-103.38853109278838</v>
      </c>
      <c r="I411" s="304">
        <f t="shared" ca="1" si="187"/>
        <v>103.6344009115589</v>
      </c>
      <c r="J411" s="306">
        <f t="shared" ca="1" si="188"/>
        <v>644.29262010737602</v>
      </c>
      <c r="K411" s="307">
        <f t="shared" ca="1" si="189"/>
        <v>-1.5737509686820157</v>
      </c>
      <c r="L411" s="304">
        <f t="shared" ca="1" si="174"/>
        <v>644.29454212878363</v>
      </c>
      <c r="M411" s="306">
        <f t="shared" ca="1" si="190"/>
        <v>-1.5018991322836961</v>
      </c>
      <c r="N411" s="304">
        <f t="shared" ca="1" si="191"/>
        <v>-86.052481534216312</v>
      </c>
      <c r="P411" s="310">
        <f t="shared" ca="1" si="192"/>
        <v>23</v>
      </c>
      <c r="Q411" s="304">
        <f t="shared" ca="1" si="193"/>
        <v>0</v>
      </c>
      <c r="R411" s="306">
        <f t="shared" ca="1" si="194"/>
        <v>0</v>
      </c>
      <c r="S411" s="307">
        <f t="shared" ca="1" si="195"/>
        <v>3.0549999999999997</v>
      </c>
      <c r="T411" s="304">
        <f t="shared" ca="1" si="175"/>
        <v>29.969549999999998</v>
      </c>
      <c r="U411" s="311">
        <f t="shared" ca="1" si="176"/>
        <v>0</v>
      </c>
      <c r="V411" s="306">
        <f t="shared" ca="1" si="177"/>
        <v>1.2251927996645964</v>
      </c>
      <c r="W411" s="304">
        <f t="shared" ca="1" si="178"/>
        <v>26.945434286608915</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0.96664174963765426</v>
      </c>
      <c r="AH411" s="304">
        <f t="shared" ca="1" si="202"/>
        <v>-8.8200838500579</v>
      </c>
    </row>
    <row r="412" spans="1:34" x14ac:dyDescent="0.2">
      <c r="A412" s="347">
        <f t="shared" ca="1" si="180"/>
        <v>1E-4</v>
      </c>
      <c r="B412" s="304">
        <f t="shared" ca="1" si="181"/>
        <v>33.301700000000238</v>
      </c>
      <c r="D412" s="306">
        <f t="shared" ca="1" si="182"/>
        <v>-0.60720014969900737</v>
      </c>
      <c r="E412" s="307">
        <f t="shared" ca="1" si="183"/>
        <v>-1.0108160487400575</v>
      </c>
      <c r="F412" s="304">
        <f t="shared" ca="1" si="184"/>
        <v>1.1791696681075878</v>
      </c>
      <c r="G412" s="306">
        <f t="shared" ca="1" si="185"/>
        <v>7.1344112838022165</v>
      </c>
      <c r="H412" s="307">
        <f t="shared" ca="1" si="186"/>
        <v>-103.38863217439325</v>
      </c>
      <c r="I412" s="304">
        <f t="shared" ca="1" si="187"/>
        <v>103.63449757324261</v>
      </c>
      <c r="J412" s="306">
        <f t="shared" ca="1" si="188"/>
        <v>644.29262010737602</v>
      </c>
      <c r="K412" s="307">
        <f t="shared" ca="1" si="189"/>
        <v>-1.5840898268453747</v>
      </c>
      <c r="L412" s="304">
        <f t="shared" ca="1" si="174"/>
        <v>644.2945674653846</v>
      </c>
      <c r="M412" s="306">
        <f t="shared" ca="1" si="190"/>
        <v>-1.5018997839459378</v>
      </c>
      <c r="N412" s="304">
        <f t="shared" ca="1" si="191"/>
        <v>-86.052518871712437</v>
      </c>
      <c r="P412" s="310">
        <f t="shared" ca="1" si="192"/>
        <v>23</v>
      </c>
      <c r="Q412" s="304">
        <f t="shared" ca="1" si="193"/>
        <v>0</v>
      </c>
      <c r="R412" s="306">
        <f t="shared" ca="1" si="194"/>
        <v>0</v>
      </c>
      <c r="S412" s="307">
        <f t="shared" ca="1" si="195"/>
        <v>3.0549999999999997</v>
      </c>
      <c r="T412" s="304">
        <f t="shared" ca="1" si="175"/>
        <v>29.969549999999998</v>
      </c>
      <c r="U412" s="311">
        <f t="shared" ca="1" si="176"/>
        <v>0</v>
      </c>
      <c r="V412" s="306">
        <f t="shared" ca="1" si="177"/>
        <v>1.2251940663747174</v>
      </c>
      <c r="W412" s="304">
        <f t="shared" ca="1" si="178"/>
        <v>26.945512410190926</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0.9666166170150241</v>
      </c>
      <c r="AH412" s="304">
        <f t="shared" ca="1" si="202"/>
        <v>-8.8201094227852437</v>
      </c>
    </row>
    <row r="413" spans="1:34" x14ac:dyDescent="0.2">
      <c r="A413" s="347">
        <f t="shared" ca="1" si="180"/>
        <v>1E-4</v>
      </c>
      <c r="B413" s="304">
        <f t="shared" ca="1" si="181"/>
        <v>33.301800000000242</v>
      </c>
      <c r="D413" s="306">
        <f t="shared" ca="1" si="182"/>
        <v>-0.60719617605713061</v>
      </c>
      <c r="E413" s="307">
        <f t="shared" ca="1" si="183"/>
        <v>-1.0107901413538496</v>
      </c>
      <c r="F413" s="304">
        <f t="shared" ca="1" si="184"/>
        <v>1.1791454134569397</v>
      </c>
      <c r="G413" s="306">
        <f t="shared" ca="1" si="185"/>
        <v>7.1343505641846106</v>
      </c>
      <c r="H413" s="307">
        <f t="shared" ca="1" si="186"/>
        <v>-103.38873325340738</v>
      </c>
      <c r="I413" s="304">
        <f t="shared" ca="1" si="187"/>
        <v>103.63459423241308</v>
      </c>
      <c r="J413" s="306">
        <f t="shared" ca="1" si="188"/>
        <v>644.29262010737602</v>
      </c>
      <c r="K413" s="307">
        <f t="shared" ca="1" si="189"/>
        <v>-1.5944286951167648</v>
      </c>
      <c r="L413" s="304">
        <f t="shared" ca="1" si="174"/>
        <v>644.29459296791504</v>
      </c>
      <c r="M413" s="306">
        <f t="shared" ca="1" si="190"/>
        <v>-1.5019004356014178</v>
      </c>
      <c r="N413" s="304">
        <f t="shared" ca="1" si="191"/>
        <v>-86.05255620882113</v>
      </c>
      <c r="P413" s="310">
        <f t="shared" ca="1" si="192"/>
        <v>23</v>
      </c>
      <c r="Q413" s="304">
        <f t="shared" ca="1" si="193"/>
        <v>0</v>
      </c>
      <c r="R413" s="306">
        <f t="shared" ca="1" si="194"/>
        <v>0</v>
      </c>
      <c r="S413" s="307">
        <f t="shared" ca="1" si="195"/>
        <v>3.0549999999999997</v>
      </c>
      <c r="T413" s="304">
        <f t="shared" ca="1" si="175"/>
        <v>29.969549999999998</v>
      </c>
      <c r="U413" s="311">
        <f t="shared" ca="1" si="176"/>
        <v>0</v>
      </c>
      <c r="V413" s="306">
        <f t="shared" ca="1" si="177"/>
        <v>1.2251953330873859</v>
      </c>
      <c r="W413" s="304">
        <f t="shared" ca="1" si="178"/>
        <v>26.945590532672853</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0.9665914847437449</v>
      </c>
      <c r="AH413" s="304">
        <f t="shared" ca="1" si="202"/>
        <v>-8.8201349951525128</v>
      </c>
    </row>
    <row r="414" spans="1:34" x14ac:dyDescent="0.2">
      <c r="A414" s="347">
        <f t="shared" ca="1" si="180"/>
        <v>1E-4</v>
      </c>
      <c r="B414" s="304">
        <f t="shared" ca="1" si="181"/>
        <v>33.301900000000245</v>
      </c>
      <c r="D414" s="306">
        <f t="shared" ca="1" si="182"/>
        <v>-0.60719220241645455</v>
      </c>
      <c r="E414" s="307">
        <f t="shared" ca="1" si="183"/>
        <v>-1.0107642343324255</v>
      </c>
      <c r="F414" s="304">
        <f t="shared" ca="1" si="184"/>
        <v>1.1791211592033106</v>
      </c>
      <c r="G414" s="306">
        <f t="shared" ca="1" si="185"/>
        <v>7.1342898449643686</v>
      </c>
      <c r="H414" s="307">
        <f t="shared" ca="1" si="186"/>
        <v>-103.38883432983081</v>
      </c>
      <c r="I414" s="304">
        <f t="shared" ca="1" si="187"/>
        <v>103.63469088907037</v>
      </c>
      <c r="J414" s="306">
        <f t="shared" ca="1" si="188"/>
        <v>644.29262010737602</v>
      </c>
      <c r="K414" s="307">
        <f t="shared" ca="1" si="189"/>
        <v>-1.6047675734959266</v>
      </c>
      <c r="L414" s="304">
        <f t="shared" ca="1" si="174"/>
        <v>644.2946186363755</v>
      </c>
      <c r="M414" s="306">
        <f t="shared" ca="1" si="190"/>
        <v>-1.5019010872501359</v>
      </c>
      <c r="N414" s="304">
        <f t="shared" ca="1" si="191"/>
        <v>-86.052593545542408</v>
      </c>
      <c r="P414" s="310">
        <f t="shared" ca="1" si="192"/>
        <v>23</v>
      </c>
      <c r="Q414" s="304">
        <f t="shared" ca="1" si="193"/>
        <v>0</v>
      </c>
      <c r="R414" s="306">
        <f t="shared" ca="1" si="194"/>
        <v>0</v>
      </c>
      <c r="S414" s="307">
        <f t="shared" ca="1" si="195"/>
        <v>3.0549999999999997</v>
      </c>
      <c r="T414" s="304">
        <f t="shared" ca="1" si="175"/>
        <v>29.969549999999998</v>
      </c>
      <c r="U414" s="311">
        <f t="shared" ca="1" si="176"/>
        <v>0</v>
      </c>
      <c r="V414" s="306">
        <f t="shared" ca="1" si="177"/>
        <v>1.2251965998026026</v>
      </c>
      <c r="W414" s="304">
        <f t="shared" ca="1" si="178"/>
        <v>26.945668654054771</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0.96656635282383441</v>
      </c>
      <c r="AH414" s="304">
        <f t="shared" ca="1" si="202"/>
        <v>-8.8201605671596912</v>
      </c>
    </row>
    <row r="415" spans="1:34" x14ac:dyDescent="0.2">
      <c r="A415" s="347">
        <f t="shared" ca="1" si="180"/>
        <v>1E-4</v>
      </c>
      <c r="B415" s="304">
        <f t="shared" ca="1" si="181"/>
        <v>33.302000000000248</v>
      </c>
      <c r="D415" s="306">
        <f t="shared" ca="1" si="182"/>
        <v>-0.60718822877698408</v>
      </c>
      <c r="E415" s="307">
        <f t="shared" ca="1" si="183"/>
        <v>-1.0107383276757655</v>
      </c>
      <c r="F415" s="304">
        <f t="shared" ca="1" si="184"/>
        <v>1.1790969053466871</v>
      </c>
      <c r="G415" s="306">
        <f t="shared" ca="1" si="185"/>
        <v>7.1342291261414905</v>
      </c>
      <c r="H415" s="307">
        <f t="shared" ca="1" si="186"/>
        <v>-103.38893540366358</v>
      </c>
      <c r="I415" s="304">
        <f t="shared" ca="1" si="187"/>
        <v>103.63478754321449</v>
      </c>
      <c r="J415" s="306">
        <f t="shared" ca="1" si="188"/>
        <v>644.29262010737602</v>
      </c>
      <c r="K415" s="307">
        <f t="shared" ca="1" si="189"/>
        <v>-1.6151064619826012</v>
      </c>
      <c r="L415" s="304">
        <f t="shared" ca="1" si="174"/>
        <v>644.29464447076623</v>
      </c>
      <c r="M415" s="306">
        <f t="shared" ca="1" si="190"/>
        <v>-1.5019017388920926</v>
      </c>
      <c r="N415" s="304">
        <f t="shared" ca="1" si="191"/>
        <v>-86.052630881876269</v>
      </c>
      <c r="P415" s="310">
        <f t="shared" ca="1" si="192"/>
        <v>23</v>
      </c>
      <c r="Q415" s="304">
        <f t="shared" ca="1" si="193"/>
        <v>0</v>
      </c>
      <c r="R415" s="306">
        <f t="shared" ca="1" si="194"/>
        <v>0</v>
      </c>
      <c r="S415" s="307">
        <f t="shared" ca="1" si="195"/>
        <v>3.0549999999999997</v>
      </c>
      <c r="T415" s="304">
        <f t="shared" ca="1" si="175"/>
        <v>29.969549999999998</v>
      </c>
      <c r="U415" s="311">
        <f t="shared" ca="1" si="176"/>
        <v>0</v>
      </c>
      <c r="V415" s="306">
        <f t="shared" ca="1" si="177"/>
        <v>1.225197866520368</v>
      </c>
      <c r="W415" s="304">
        <f t="shared" ca="1" si="178"/>
        <v>26.945746774336659</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0.96654122125526953</v>
      </c>
      <c r="AH415" s="304">
        <f t="shared" ca="1" si="202"/>
        <v>-8.8201861388068004</v>
      </c>
    </row>
    <row r="416" spans="1:34" x14ac:dyDescent="0.2">
      <c r="A416" s="347">
        <f t="shared" ca="1" si="180"/>
        <v>1E-4</v>
      </c>
      <c r="B416" s="304">
        <f t="shared" ca="1" si="181"/>
        <v>33.302100000000252</v>
      </c>
      <c r="D416" s="306">
        <f t="shared" ca="1" si="182"/>
        <v>-0.60718425513871566</v>
      </c>
      <c r="E416" s="307">
        <f t="shared" ca="1" si="183"/>
        <v>-1.0107124213838752</v>
      </c>
      <c r="F416" s="304">
        <f t="shared" ca="1" si="184"/>
        <v>1.1790726518870722</v>
      </c>
      <c r="G416" s="306">
        <f t="shared" ca="1" si="185"/>
        <v>7.1341684077159764</v>
      </c>
      <c r="H416" s="307">
        <f t="shared" ca="1" si="186"/>
        <v>-103.38903647490572</v>
      </c>
      <c r="I416" s="304">
        <f t="shared" ca="1" si="187"/>
        <v>103.63488419484551</v>
      </c>
      <c r="J416" s="306">
        <f t="shared" ca="1" si="188"/>
        <v>644.29262010737602</v>
      </c>
      <c r="K416" s="307">
        <f t="shared" ca="1" si="189"/>
        <v>-1.6254453605765298</v>
      </c>
      <c r="L416" s="304">
        <f t="shared" ca="1" si="174"/>
        <v>644.2946704710879</v>
      </c>
      <c r="M416" s="306">
        <f t="shared" ca="1" si="190"/>
        <v>-1.5019023905272879</v>
      </c>
      <c r="N416" s="304">
        <f t="shared" ca="1" si="191"/>
        <v>-86.052668217822756</v>
      </c>
      <c r="P416" s="310">
        <f t="shared" ca="1" si="192"/>
        <v>23</v>
      </c>
      <c r="Q416" s="304">
        <f t="shared" ca="1" si="193"/>
        <v>0</v>
      </c>
      <c r="R416" s="306">
        <f t="shared" ca="1" si="194"/>
        <v>0</v>
      </c>
      <c r="S416" s="307">
        <f t="shared" ca="1" si="195"/>
        <v>3.0549999999999997</v>
      </c>
      <c r="T416" s="304">
        <f t="shared" ca="1" si="175"/>
        <v>29.969549999999998</v>
      </c>
      <c r="U416" s="311">
        <f t="shared" ca="1" si="176"/>
        <v>0</v>
      </c>
      <c r="V416" s="306">
        <f t="shared" ca="1" si="177"/>
        <v>1.2251991332406809</v>
      </c>
      <c r="W416" s="304">
        <f t="shared" ca="1" si="178"/>
        <v>26.94582489351853</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0.96651609003806094</v>
      </c>
      <c r="AH416" s="304">
        <f t="shared" ca="1" si="202"/>
        <v>-8.8202117100938331</v>
      </c>
    </row>
    <row r="417" spans="1:34" x14ac:dyDescent="0.2">
      <c r="A417" s="347">
        <f t="shared" ca="1" si="180"/>
        <v>1E-4</v>
      </c>
      <c r="B417" s="304">
        <f t="shared" ca="1" si="181"/>
        <v>33.302200000000255</v>
      </c>
      <c r="D417" s="306">
        <f t="shared" ca="1" si="182"/>
        <v>-0.60718028150164938</v>
      </c>
      <c r="E417" s="307">
        <f t="shared" ca="1" si="183"/>
        <v>-1.010686515456749</v>
      </c>
      <c r="F417" s="304">
        <f t="shared" ca="1" si="184"/>
        <v>1.179048398824462</v>
      </c>
      <c r="G417" s="306">
        <f t="shared" ca="1" si="185"/>
        <v>7.1341076896878262</v>
      </c>
      <c r="H417" s="307">
        <f t="shared" ca="1" si="186"/>
        <v>-103.38913754355727</v>
      </c>
      <c r="I417" s="304">
        <f t="shared" ca="1" si="187"/>
        <v>103.63498084396343</v>
      </c>
      <c r="J417" s="306">
        <f t="shared" ca="1" si="188"/>
        <v>644.29262010737602</v>
      </c>
      <c r="K417" s="307">
        <f t="shared" ca="1" si="189"/>
        <v>-1.6357842692774529</v>
      </c>
      <c r="L417" s="304">
        <f t="shared" ca="1" si="174"/>
        <v>644.29469663734096</v>
      </c>
      <c r="M417" s="306">
        <f t="shared" ca="1" si="190"/>
        <v>-1.5019030421557216</v>
      </c>
      <c r="N417" s="304">
        <f t="shared" ca="1" si="191"/>
        <v>-86.052705553381813</v>
      </c>
      <c r="P417" s="310">
        <f t="shared" ca="1" si="192"/>
        <v>23</v>
      </c>
      <c r="Q417" s="304">
        <f t="shared" ca="1" si="193"/>
        <v>0</v>
      </c>
      <c r="R417" s="306">
        <f t="shared" ca="1" si="194"/>
        <v>0</v>
      </c>
      <c r="S417" s="307">
        <f t="shared" ca="1" si="195"/>
        <v>3.0549999999999997</v>
      </c>
      <c r="T417" s="304">
        <f t="shared" ca="1" si="175"/>
        <v>29.969549999999998</v>
      </c>
      <c r="U417" s="311">
        <f t="shared" ca="1" si="176"/>
        <v>0</v>
      </c>
      <c r="V417" s="306">
        <f t="shared" ca="1" si="177"/>
        <v>1.2252003999635419</v>
      </c>
      <c r="W417" s="304">
        <f t="shared" ca="1" si="178"/>
        <v>26.945903011600397</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0.96649095917219974</v>
      </c>
      <c r="AH417" s="304">
        <f t="shared" ca="1" si="202"/>
        <v>-8.8202372810207965</v>
      </c>
    </row>
    <row r="418" spans="1:34" x14ac:dyDescent="0.2">
      <c r="A418" s="347">
        <f t="shared" ca="1" si="180"/>
        <v>1E-4</v>
      </c>
      <c r="B418" s="304">
        <f t="shared" ca="1" si="181"/>
        <v>33.302300000000258</v>
      </c>
      <c r="D418" s="306">
        <f t="shared" ca="1" si="182"/>
        <v>-0.60717630786579035</v>
      </c>
      <c r="E418" s="307">
        <f t="shared" ca="1" si="183"/>
        <v>-1.0106606098943818</v>
      </c>
      <c r="F418" s="304">
        <f t="shared" ca="1" si="184"/>
        <v>1.1790241461588549</v>
      </c>
      <c r="G418" s="306">
        <f t="shared" ca="1" si="185"/>
        <v>7.1340469720570399</v>
      </c>
      <c r="H418" s="307">
        <f t="shared" ca="1" si="186"/>
        <v>-103.38923860961826</v>
      </c>
      <c r="I418" s="304">
        <f t="shared" ca="1" si="187"/>
        <v>103.63507749056831</v>
      </c>
      <c r="J418" s="306">
        <f t="shared" ca="1" si="188"/>
        <v>644.29262010737602</v>
      </c>
      <c r="K418" s="307">
        <f t="shared" ca="1" si="189"/>
        <v>-1.6461231880851117</v>
      </c>
      <c r="L418" s="304">
        <f t="shared" ca="1" si="174"/>
        <v>644.29472296952576</v>
      </c>
      <c r="M418" s="306">
        <f t="shared" ca="1" si="190"/>
        <v>-1.501903693777394</v>
      </c>
      <c r="N418" s="304">
        <f t="shared" ca="1" si="191"/>
        <v>-86.052742888553482</v>
      </c>
      <c r="P418" s="310">
        <f t="shared" ca="1" si="192"/>
        <v>23</v>
      </c>
      <c r="Q418" s="304">
        <f t="shared" ca="1" si="193"/>
        <v>0</v>
      </c>
      <c r="R418" s="306">
        <f t="shared" ca="1" si="194"/>
        <v>0</v>
      </c>
      <c r="S418" s="307">
        <f t="shared" ca="1" si="195"/>
        <v>3.0549999999999997</v>
      </c>
      <c r="T418" s="304">
        <f t="shared" ca="1" si="175"/>
        <v>29.969549999999998</v>
      </c>
      <c r="U418" s="311">
        <f t="shared" ca="1" si="176"/>
        <v>0</v>
      </c>
      <c r="V418" s="306">
        <f t="shared" ca="1" si="177"/>
        <v>1.2252016666889514</v>
      </c>
      <c r="W418" s="304">
        <f t="shared" ca="1" si="178"/>
        <v>26.945981128582286</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0.96646582865768238</v>
      </c>
      <c r="AH418" s="304">
        <f t="shared" ca="1" si="202"/>
        <v>-8.8202628515876924</v>
      </c>
    </row>
    <row r="419" spans="1:34" x14ac:dyDescent="0.2">
      <c r="A419" s="347">
        <f t="shared" ca="1" si="180"/>
        <v>1E-4</v>
      </c>
      <c r="B419" s="304">
        <f t="shared" ca="1" si="181"/>
        <v>33.302400000000262</v>
      </c>
      <c r="D419" s="306">
        <f t="shared" ca="1" si="182"/>
        <v>-0.6071723342311367</v>
      </c>
      <c r="E419" s="307">
        <f t="shared" ca="1" si="183"/>
        <v>-1.0106347046967681</v>
      </c>
      <c r="F419" s="304">
        <f t="shared" ca="1" si="184"/>
        <v>1.1789998938902457</v>
      </c>
      <c r="G419" s="306">
        <f t="shared" ca="1" si="185"/>
        <v>7.1339862548236166</v>
      </c>
      <c r="H419" s="307">
        <f t="shared" ca="1" si="186"/>
        <v>-103.38933967308873</v>
      </c>
      <c r="I419" s="304">
        <f t="shared" ca="1" si="187"/>
        <v>103.63517413466015</v>
      </c>
      <c r="J419" s="306">
        <f t="shared" ca="1" si="188"/>
        <v>644.29262010737602</v>
      </c>
      <c r="K419" s="307">
        <f t="shared" ca="1" si="189"/>
        <v>-1.6564621169992471</v>
      </c>
      <c r="L419" s="304">
        <f t="shared" ca="1" si="174"/>
        <v>644.29474946764276</v>
      </c>
      <c r="M419" s="306">
        <f t="shared" ca="1" si="190"/>
        <v>-1.5019043453923053</v>
      </c>
      <c r="N419" s="304">
        <f t="shared" ca="1" si="191"/>
        <v>-86.052780223337763</v>
      </c>
      <c r="P419" s="310">
        <f t="shared" ca="1" si="192"/>
        <v>23</v>
      </c>
      <c r="Q419" s="304">
        <f t="shared" ca="1" si="193"/>
        <v>0</v>
      </c>
      <c r="R419" s="306">
        <f t="shared" ca="1" si="194"/>
        <v>0</v>
      </c>
      <c r="S419" s="307">
        <f t="shared" ca="1" si="195"/>
        <v>3.0549999999999997</v>
      </c>
      <c r="T419" s="304">
        <f t="shared" ca="1" si="175"/>
        <v>29.969549999999998</v>
      </c>
      <c r="U419" s="311">
        <f t="shared" ca="1" si="176"/>
        <v>0</v>
      </c>
      <c r="V419" s="306">
        <f t="shared" ca="1" si="177"/>
        <v>1.2252029334169083</v>
      </c>
      <c r="W419" s="304">
        <f t="shared" ca="1" si="178"/>
        <v>26.946059244464166</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0.96644069849450354</v>
      </c>
      <c r="AH419" s="304">
        <f t="shared" ca="1" si="202"/>
        <v>-8.8202884217945297</v>
      </c>
    </row>
    <row r="420" spans="1:34" x14ac:dyDescent="0.2">
      <c r="A420" s="347">
        <f t="shared" ca="1" si="180"/>
        <v>1E-4</v>
      </c>
      <c r="B420" s="304">
        <f t="shared" ca="1" si="181"/>
        <v>33.302500000000265</v>
      </c>
      <c r="D420" s="306">
        <f t="shared" ca="1" si="182"/>
        <v>-0.60716836059768686</v>
      </c>
      <c r="E420" s="307">
        <f t="shared" ca="1" si="183"/>
        <v>-1.0106087998639151</v>
      </c>
      <c r="F420" s="304">
        <f t="shared" ca="1" si="184"/>
        <v>1.1789756420186404</v>
      </c>
      <c r="G420" s="306">
        <f t="shared" ca="1" si="185"/>
        <v>7.1339255379875572</v>
      </c>
      <c r="H420" s="307">
        <f t="shared" ca="1" si="186"/>
        <v>-103.38944073396871</v>
      </c>
      <c r="I420" s="304">
        <f t="shared" ca="1" si="187"/>
        <v>103.63527077623901</v>
      </c>
      <c r="J420" s="306">
        <f t="shared" ca="1" si="188"/>
        <v>644.29262010737602</v>
      </c>
      <c r="K420" s="307">
        <f t="shared" ca="1" si="189"/>
        <v>-1.6668010560195998</v>
      </c>
      <c r="L420" s="304">
        <f t="shared" ca="1" si="174"/>
        <v>644.29477613169263</v>
      </c>
      <c r="M420" s="306">
        <f t="shared" ca="1" si="190"/>
        <v>-1.5019049970004554</v>
      </c>
      <c r="N420" s="304">
        <f t="shared" ca="1" si="191"/>
        <v>-86.052817557734656</v>
      </c>
      <c r="P420" s="310">
        <f t="shared" ca="1" si="192"/>
        <v>23</v>
      </c>
      <c r="Q420" s="304">
        <f t="shared" ca="1" si="193"/>
        <v>0</v>
      </c>
      <c r="R420" s="306">
        <f t="shared" ca="1" si="194"/>
        <v>0</v>
      </c>
      <c r="S420" s="307">
        <f t="shared" ca="1" si="195"/>
        <v>3.0549999999999997</v>
      </c>
      <c r="T420" s="304">
        <f t="shared" ca="1" si="175"/>
        <v>29.969549999999998</v>
      </c>
      <c r="U420" s="311">
        <f t="shared" ca="1" si="176"/>
        <v>0</v>
      </c>
      <c r="V420" s="306">
        <f t="shared" ca="1" si="177"/>
        <v>1.2252042001474137</v>
      </c>
      <c r="W420" s="304">
        <f t="shared" ca="1" si="178"/>
        <v>26.946137359246084</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0.96641556868267031</v>
      </c>
      <c r="AH420" s="304">
        <f t="shared" ca="1" si="202"/>
        <v>-8.8203139916412994</v>
      </c>
    </row>
    <row r="421" spans="1:34" x14ac:dyDescent="0.2">
      <c r="A421" s="347">
        <f t="shared" ca="1" si="180"/>
        <v>1E-4</v>
      </c>
      <c r="B421" s="304">
        <f t="shared" ca="1" si="181"/>
        <v>33.302600000000268</v>
      </c>
      <c r="D421" s="306">
        <f t="shared" ca="1" si="182"/>
        <v>-0.60716438696544506</v>
      </c>
      <c r="E421" s="307">
        <f t="shared" ca="1" si="183"/>
        <v>-1.0105828953958085</v>
      </c>
      <c r="F421" s="304">
        <f t="shared" ca="1" si="184"/>
        <v>1.1789513905440294</v>
      </c>
      <c r="G421" s="306">
        <f t="shared" ca="1" si="185"/>
        <v>7.1338648215488609</v>
      </c>
      <c r="H421" s="307">
        <f t="shared" ca="1" si="186"/>
        <v>-103.38954179225826</v>
      </c>
      <c r="I421" s="304">
        <f t="shared" ca="1" si="187"/>
        <v>103.63536741530494</v>
      </c>
      <c r="J421" s="306">
        <f t="shared" ca="1" si="188"/>
        <v>644.29262010737602</v>
      </c>
      <c r="K421" s="307">
        <f t="shared" ca="1" si="189"/>
        <v>-1.6771400051459111</v>
      </c>
      <c r="L421" s="304">
        <f t="shared" ca="1" si="174"/>
        <v>644.2948029616756</v>
      </c>
      <c r="M421" s="306">
        <f t="shared" ca="1" si="190"/>
        <v>-1.5019056486018445</v>
      </c>
      <c r="N421" s="304">
        <f t="shared" ca="1" si="191"/>
        <v>-86.052854891744175</v>
      </c>
      <c r="P421" s="310">
        <f t="shared" ca="1" si="192"/>
        <v>23</v>
      </c>
      <c r="Q421" s="304">
        <f t="shared" ca="1" si="193"/>
        <v>0</v>
      </c>
      <c r="R421" s="306">
        <f t="shared" ca="1" si="194"/>
        <v>0</v>
      </c>
      <c r="S421" s="307">
        <f t="shared" ca="1" si="195"/>
        <v>3.0549999999999997</v>
      </c>
      <c r="T421" s="304">
        <f t="shared" ca="1" si="175"/>
        <v>29.969549999999998</v>
      </c>
      <c r="U421" s="311">
        <f t="shared" ca="1" si="176"/>
        <v>0</v>
      </c>
      <c r="V421" s="306">
        <f t="shared" ca="1" si="177"/>
        <v>1.2252054668804671</v>
      </c>
      <c r="W421" s="304">
        <f t="shared" ca="1" si="178"/>
        <v>26.946215472928046</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0.9663904392221685</v>
      </c>
      <c r="AH421" s="304">
        <f t="shared" ca="1" si="202"/>
        <v>-8.8203395611280158</v>
      </c>
    </row>
    <row r="422" spans="1:34" x14ac:dyDescent="0.2">
      <c r="A422" s="347">
        <f t="shared" ca="1" si="180"/>
        <v>1E-4</v>
      </c>
      <c r="B422" s="304">
        <f t="shared" ca="1" si="181"/>
        <v>33.302700000000272</v>
      </c>
      <c r="D422" s="306">
        <f t="shared" ca="1" si="182"/>
        <v>-0.60716041333441062</v>
      </c>
      <c r="E422" s="307">
        <f t="shared" ca="1" si="183"/>
        <v>-1.0105569912924466</v>
      </c>
      <c r="F422" s="304">
        <f t="shared" ca="1" si="184"/>
        <v>1.1789271394664109</v>
      </c>
      <c r="G422" s="306">
        <f t="shared" ca="1" si="185"/>
        <v>7.1338041055075276</v>
      </c>
      <c r="H422" s="307">
        <f t="shared" ca="1" si="186"/>
        <v>-103.38964284795739</v>
      </c>
      <c r="I422" s="304">
        <f t="shared" ca="1" si="187"/>
        <v>103.63546405185795</v>
      </c>
      <c r="J422" s="306">
        <f t="shared" ca="1" si="188"/>
        <v>644.29262010737602</v>
      </c>
      <c r="K422" s="307">
        <f t="shared" ca="1" si="189"/>
        <v>-1.687478964377922</v>
      </c>
      <c r="L422" s="304">
        <f t="shared" ca="1" si="174"/>
        <v>644.29482995759224</v>
      </c>
      <c r="M422" s="306">
        <f t="shared" ca="1" si="190"/>
        <v>-1.5019063001964725</v>
      </c>
      <c r="N422" s="304">
        <f t="shared" ca="1" si="191"/>
        <v>-86.052892225366321</v>
      </c>
      <c r="P422" s="310">
        <f t="shared" ca="1" si="192"/>
        <v>23</v>
      </c>
      <c r="Q422" s="304">
        <f t="shared" ca="1" si="193"/>
        <v>0</v>
      </c>
      <c r="R422" s="306">
        <f t="shared" ca="1" si="194"/>
        <v>0</v>
      </c>
      <c r="S422" s="307">
        <f t="shared" ca="1" si="195"/>
        <v>3.0549999999999997</v>
      </c>
      <c r="T422" s="304">
        <f t="shared" ca="1" si="175"/>
        <v>29.969549999999998</v>
      </c>
      <c r="U422" s="311">
        <f t="shared" ca="1" si="176"/>
        <v>0</v>
      </c>
      <c r="V422" s="306">
        <f t="shared" ca="1" si="177"/>
        <v>1.2252067336160677</v>
      </c>
      <c r="W422" s="304">
        <f t="shared" ca="1" si="178"/>
        <v>26.946293585510045</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0.96636531011299809</v>
      </c>
      <c r="AH422" s="304">
        <f t="shared" ca="1" si="202"/>
        <v>-8.8203651302546806</v>
      </c>
    </row>
    <row r="423" spans="1:34" x14ac:dyDescent="0.2">
      <c r="A423" s="347">
        <f t="shared" ca="1" si="180"/>
        <v>1E-4</v>
      </c>
      <c r="B423" s="304">
        <f t="shared" ca="1" si="181"/>
        <v>33.302800000000275</v>
      </c>
      <c r="D423" s="306">
        <f t="shared" ca="1" si="182"/>
        <v>-0.60715643970458488</v>
      </c>
      <c r="E423" s="307">
        <f t="shared" ca="1" si="183"/>
        <v>-1.0105310875538311</v>
      </c>
      <c r="F423" s="304">
        <f t="shared" ca="1" si="184"/>
        <v>1.178902888785788</v>
      </c>
      <c r="G423" s="306">
        <f t="shared" ca="1" si="185"/>
        <v>7.1337433898635574</v>
      </c>
      <c r="H423" s="307">
        <f t="shared" ca="1" si="186"/>
        <v>-103.38974390106614</v>
      </c>
      <c r="I423" s="304">
        <f t="shared" ca="1" si="187"/>
        <v>103.63556068589808</v>
      </c>
      <c r="J423" s="306">
        <f t="shared" ca="1" si="188"/>
        <v>644.29262010737602</v>
      </c>
      <c r="K423" s="307">
        <f t="shared" ca="1" si="189"/>
        <v>-1.6978179337153732</v>
      </c>
      <c r="L423" s="304">
        <f t="shared" ca="1" si="174"/>
        <v>644.29485711944312</v>
      </c>
      <c r="M423" s="306">
        <f t="shared" ca="1" si="190"/>
        <v>-1.50190695178434</v>
      </c>
      <c r="N423" s="304">
        <f t="shared" ca="1" si="191"/>
        <v>-86.052929558601107</v>
      </c>
      <c r="P423" s="310">
        <f t="shared" ca="1" si="192"/>
        <v>23</v>
      </c>
      <c r="Q423" s="304">
        <f t="shared" ca="1" si="193"/>
        <v>0</v>
      </c>
      <c r="R423" s="306">
        <f t="shared" ca="1" si="194"/>
        <v>0</v>
      </c>
      <c r="S423" s="307">
        <f t="shared" ca="1" si="195"/>
        <v>3.0549999999999997</v>
      </c>
      <c r="T423" s="304">
        <f t="shared" ca="1" si="175"/>
        <v>29.969549999999998</v>
      </c>
      <c r="U423" s="311">
        <f t="shared" ca="1" si="176"/>
        <v>0</v>
      </c>
      <c r="V423" s="306">
        <f t="shared" ca="1" si="177"/>
        <v>1.225208000354217</v>
      </c>
      <c r="W423" s="304">
        <f t="shared" ca="1" si="178"/>
        <v>26.946371696992106</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0.96634018135516087</v>
      </c>
      <c r="AH423" s="304">
        <f t="shared" ca="1" si="202"/>
        <v>-8.8203906990212921</v>
      </c>
    </row>
    <row r="424" spans="1:34" x14ac:dyDescent="0.2">
      <c r="A424" s="347">
        <f t="shared" ca="1" si="180"/>
        <v>1E-4</v>
      </c>
      <c r="B424" s="304">
        <f t="shared" ca="1" si="181"/>
        <v>33.302900000000278</v>
      </c>
      <c r="D424" s="306">
        <f t="shared" ca="1" si="182"/>
        <v>-0.60715246607596551</v>
      </c>
      <c r="E424" s="307">
        <f t="shared" ca="1" si="183"/>
        <v>-1.0105051841799533</v>
      </c>
      <c r="F424" s="304">
        <f t="shared" ca="1" si="184"/>
        <v>1.1788786385021519</v>
      </c>
      <c r="G424" s="306">
        <f t="shared" ca="1" si="185"/>
        <v>7.1336826746169502</v>
      </c>
      <c r="H424" s="307">
        <f t="shared" ca="1" si="186"/>
        <v>-103.38984495158456</v>
      </c>
      <c r="I424" s="304">
        <f t="shared" ca="1" si="187"/>
        <v>103.6356573174254</v>
      </c>
      <c r="J424" s="306">
        <f t="shared" ca="1" si="188"/>
        <v>644.29262010737602</v>
      </c>
      <c r="K424" s="307">
        <f t="shared" ca="1" si="189"/>
        <v>-1.7081569131580057</v>
      </c>
      <c r="L424" s="304">
        <f t="shared" ca="1" si="174"/>
        <v>644.29488444722847</v>
      </c>
      <c r="M424" s="306">
        <f t="shared" ca="1" si="190"/>
        <v>-1.5019076033654464</v>
      </c>
      <c r="N424" s="304">
        <f t="shared" ca="1" si="191"/>
        <v>-86.05296689144852</v>
      </c>
      <c r="P424" s="310">
        <f t="shared" ca="1" si="192"/>
        <v>23</v>
      </c>
      <c r="Q424" s="304">
        <f t="shared" ca="1" si="193"/>
        <v>0</v>
      </c>
      <c r="R424" s="306">
        <f t="shared" ca="1" si="194"/>
        <v>0</v>
      </c>
      <c r="S424" s="307">
        <f t="shared" ca="1" si="195"/>
        <v>3.0549999999999997</v>
      </c>
      <c r="T424" s="304">
        <f t="shared" ca="1" si="175"/>
        <v>29.969549999999998</v>
      </c>
      <c r="U424" s="311">
        <f t="shared" ca="1" si="176"/>
        <v>0</v>
      </c>
      <c r="V424" s="306">
        <f t="shared" ca="1" si="177"/>
        <v>1.2252092670949137</v>
      </c>
      <c r="W424" s="304">
        <f t="shared" ca="1" si="178"/>
        <v>26.946449807374247</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0.96631505294864617</v>
      </c>
      <c r="AH424" s="304">
        <f t="shared" ca="1" si="202"/>
        <v>-8.8204162674278592</v>
      </c>
    </row>
    <row r="425" spans="1:34" x14ac:dyDescent="0.2">
      <c r="A425" s="347">
        <f t="shared" ca="1" si="180"/>
        <v>1E-4</v>
      </c>
      <c r="B425" s="304">
        <f t="shared" ca="1" si="181"/>
        <v>33.303000000000281</v>
      </c>
      <c r="D425" s="306">
        <f t="shared" ca="1" si="182"/>
        <v>-0.60714849244855806</v>
      </c>
      <c r="E425" s="307">
        <f t="shared" ca="1" si="183"/>
        <v>-1.0104792811708094</v>
      </c>
      <c r="F425" s="304">
        <f t="shared" ca="1" si="184"/>
        <v>1.1788543886155034</v>
      </c>
      <c r="G425" s="306">
        <f t="shared" ca="1" si="185"/>
        <v>7.1336219597677051</v>
      </c>
      <c r="H425" s="307">
        <f t="shared" ca="1" si="186"/>
        <v>-103.38994599951268</v>
      </c>
      <c r="I425" s="304">
        <f t="shared" ca="1" si="187"/>
        <v>103.63575394643988</v>
      </c>
      <c r="J425" s="306">
        <f t="shared" ca="1" si="188"/>
        <v>644.29262010737602</v>
      </c>
      <c r="K425" s="307">
        <f t="shared" ca="1" si="189"/>
        <v>-1.7184959027055606</v>
      </c>
      <c r="L425" s="304">
        <f t="shared" ca="1" si="174"/>
        <v>644.29491194094896</v>
      </c>
      <c r="M425" s="306">
        <f t="shared" ca="1" si="190"/>
        <v>-1.5019082549397922</v>
      </c>
      <c r="N425" s="304">
        <f t="shared" ca="1" si="191"/>
        <v>-86.053004223908573</v>
      </c>
      <c r="P425" s="310">
        <f t="shared" ca="1" si="192"/>
        <v>23</v>
      </c>
      <c r="Q425" s="304">
        <f t="shared" ca="1" si="193"/>
        <v>0</v>
      </c>
      <c r="R425" s="306">
        <f t="shared" ca="1" si="194"/>
        <v>0</v>
      </c>
      <c r="S425" s="307">
        <f t="shared" ca="1" si="195"/>
        <v>3.0549999999999997</v>
      </c>
      <c r="T425" s="304">
        <f t="shared" ca="1" si="175"/>
        <v>29.969549999999998</v>
      </c>
      <c r="U425" s="311">
        <f t="shared" ca="1" si="176"/>
        <v>0</v>
      </c>
      <c r="V425" s="306">
        <f t="shared" ca="1" si="177"/>
        <v>1.2252105338381587</v>
      </c>
      <c r="W425" s="304">
        <f t="shared" ca="1" si="178"/>
        <v>26.946527916656457</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0.96628992489345222</v>
      </c>
      <c r="AH425" s="304">
        <f t="shared" ca="1" si="202"/>
        <v>-8.8204418354743854</v>
      </c>
    </row>
    <row r="426" spans="1:34" x14ac:dyDescent="0.2">
      <c r="A426" s="347">
        <f t="shared" ca="1" si="180"/>
        <v>1E-4</v>
      </c>
      <c r="B426" s="304">
        <f t="shared" ca="1" si="181"/>
        <v>33.303100000000285</v>
      </c>
      <c r="D426" s="306">
        <f t="shared" ca="1" si="182"/>
        <v>-0.60714451882235976</v>
      </c>
      <c r="E426" s="307">
        <f t="shared" ca="1" si="183"/>
        <v>-1.0104533785264014</v>
      </c>
      <c r="F426" s="304">
        <f t="shared" ca="1" si="184"/>
        <v>1.1788301391258427</v>
      </c>
      <c r="G426" s="306">
        <f t="shared" ca="1" si="185"/>
        <v>7.133561245315823</v>
      </c>
      <c r="H426" s="307">
        <f t="shared" ca="1" si="186"/>
        <v>-103.39004704485053</v>
      </c>
      <c r="I426" s="304">
        <f t="shared" ca="1" si="187"/>
        <v>103.63585057294159</v>
      </c>
      <c r="J426" s="306">
        <f t="shared" ca="1" si="188"/>
        <v>644.29262010737602</v>
      </c>
      <c r="K426" s="307">
        <f t="shared" ca="1" si="189"/>
        <v>-1.7288349023577787</v>
      </c>
      <c r="L426" s="304">
        <f t="shared" ca="1" si="174"/>
        <v>644.29493960060495</v>
      </c>
      <c r="M426" s="306">
        <f t="shared" ca="1" si="190"/>
        <v>-1.5019089065073776</v>
      </c>
      <c r="N426" s="304">
        <f t="shared" ca="1" si="191"/>
        <v>-86.053041555981281</v>
      </c>
      <c r="P426" s="310">
        <f t="shared" ca="1" si="192"/>
        <v>23</v>
      </c>
      <c r="Q426" s="304">
        <f t="shared" ca="1" si="193"/>
        <v>0</v>
      </c>
      <c r="R426" s="306">
        <f t="shared" ca="1" si="194"/>
        <v>0</v>
      </c>
      <c r="S426" s="307">
        <f t="shared" ca="1" si="195"/>
        <v>3.0549999999999997</v>
      </c>
      <c r="T426" s="304">
        <f t="shared" ca="1" si="175"/>
        <v>29.969549999999998</v>
      </c>
      <c r="U426" s="311">
        <f t="shared" ca="1" si="176"/>
        <v>0</v>
      </c>
      <c r="V426" s="306">
        <f t="shared" ca="1" si="177"/>
        <v>1.225211800583951</v>
      </c>
      <c r="W426" s="304">
        <f t="shared" ca="1" si="178"/>
        <v>26.946606024838751</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0.9662647971895808</v>
      </c>
      <c r="AH426" s="304">
        <f t="shared" ca="1" si="202"/>
        <v>-8.8204674031608707</v>
      </c>
    </row>
    <row r="427" spans="1:34" x14ac:dyDescent="0.2">
      <c r="A427" s="347">
        <f t="shared" ca="1" si="180"/>
        <v>1E-4</v>
      </c>
      <c r="B427" s="304">
        <f t="shared" ca="1" si="181"/>
        <v>33.303200000000288</v>
      </c>
      <c r="D427" s="306">
        <f t="shared" ca="1" si="182"/>
        <v>-0.60714054519737015</v>
      </c>
      <c r="E427" s="307">
        <f t="shared" ca="1" si="183"/>
        <v>-1.0104274762467238</v>
      </c>
      <c r="F427" s="304">
        <f t="shared" ca="1" si="184"/>
        <v>1.1788058900331655</v>
      </c>
      <c r="G427" s="306">
        <f t="shared" ca="1" si="185"/>
        <v>7.1335005312613031</v>
      </c>
      <c r="H427" s="307">
        <f t="shared" ca="1" si="186"/>
        <v>-103.39014808759816</v>
      </c>
      <c r="I427" s="304">
        <f t="shared" ca="1" si="187"/>
        <v>103.63594719693059</v>
      </c>
      <c r="J427" s="306">
        <f t="shared" ca="1" si="188"/>
        <v>644.29262010737602</v>
      </c>
      <c r="K427" s="307">
        <f t="shared" ca="1" si="189"/>
        <v>-1.7391739121144012</v>
      </c>
      <c r="L427" s="304">
        <f t="shared" ca="1" si="174"/>
        <v>644.29496742619688</v>
      </c>
      <c r="M427" s="306">
        <f t="shared" ca="1" si="190"/>
        <v>-1.5019095580682025</v>
      </c>
      <c r="N427" s="304">
        <f t="shared" ca="1" si="191"/>
        <v>-86.053078887666643</v>
      </c>
      <c r="P427" s="310">
        <f t="shared" ca="1" si="192"/>
        <v>23</v>
      </c>
      <c r="Q427" s="304">
        <f t="shared" ca="1" si="193"/>
        <v>0</v>
      </c>
      <c r="R427" s="306">
        <f t="shared" ca="1" si="194"/>
        <v>0</v>
      </c>
      <c r="S427" s="307">
        <f t="shared" ca="1" si="195"/>
        <v>3.0549999999999997</v>
      </c>
      <c r="T427" s="304">
        <f t="shared" ca="1" si="175"/>
        <v>29.969549999999998</v>
      </c>
      <c r="U427" s="311">
        <f t="shared" ca="1" si="176"/>
        <v>0</v>
      </c>
      <c r="V427" s="306">
        <f t="shared" ca="1" si="177"/>
        <v>1.2252130673322916</v>
      </c>
      <c r="W427" s="304">
        <f t="shared" ca="1" si="178"/>
        <v>26.94668413192116</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0.96623966983702481</v>
      </c>
      <c r="AH427" s="304">
        <f t="shared" ca="1" si="202"/>
        <v>-8.820492970487317</v>
      </c>
    </row>
    <row r="428" spans="1:34" x14ac:dyDescent="0.2">
      <c r="A428" s="347">
        <f t="shared" ca="1" si="180"/>
        <v>1E-4</v>
      </c>
      <c r="B428" s="304">
        <f t="shared" ca="1" si="181"/>
        <v>33.303300000000291</v>
      </c>
      <c r="D428" s="306">
        <f t="shared" ca="1" si="182"/>
        <v>-0.60713657157359291</v>
      </c>
      <c r="E428" s="307">
        <f t="shared" ca="1" si="183"/>
        <v>-1.0104015743317678</v>
      </c>
      <c r="F428" s="304">
        <f t="shared" ca="1" si="184"/>
        <v>1.1787816413374665</v>
      </c>
      <c r="G428" s="306">
        <f t="shared" ca="1" si="185"/>
        <v>7.1334398176041454</v>
      </c>
      <c r="H428" s="307">
        <f t="shared" ca="1" si="186"/>
        <v>-103.3902491277556</v>
      </c>
      <c r="I428" s="304">
        <f t="shared" ca="1" si="187"/>
        <v>103.63604381840686</v>
      </c>
      <c r="J428" s="306">
        <f t="shared" ca="1" si="188"/>
        <v>644.29262010737602</v>
      </c>
      <c r="K428" s="307">
        <f t="shared" ca="1" si="189"/>
        <v>-1.749512931975169</v>
      </c>
      <c r="L428" s="304">
        <f t="shared" ca="1" si="174"/>
        <v>644.29499541772532</v>
      </c>
      <c r="M428" s="306">
        <f t="shared" ca="1" si="190"/>
        <v>-1.501910209622267</v>
      </c>
      <c r="N428" s="304">
        <f t="shared" ca="1" si="191"/>
        <v>-86.053116218964661</v>
      </c>
      <c r="P428" s="310">
        <f t="shared" ca="1" si="192"/>
        <v>23</v>
      </c>
      <c r="Q428" s="304">
        <f t="shared" ca="1" si="193"/>
        <v>0</v>
      </c>
      <c r="R428" s="306">
        <f t="shared" ca="1" si="194"/>
        <v>0</v>
      </c>
      <c r="S428" s="307">
        <f t="shared" ca="1" si="195"/>
        <v>3.0549999999999997</v>
      </c>
      <c r="T428" s="304">
        <f t="shared" ca="1" si="175"/>
        <v>29.969549999999998</v>
      </c>
      <c r="U428" s="311">
        <f t="shared" ca="1" si="176"/>
        <v>0</v>
      </c>
      <c r="V428" s="306">
        <f t="shared" ca="1" si="177"/>
        <v>1.2252143340831796</v>
      </c>
      <c r="W428" s="304">
        <f t="shared" ca="1" si="178"/>
        <v>26.946762237903666</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0.96621454283578068</v>
      </c>
      <c r="AH428" s="304">
        <f t="shared" ca="1" si="202"/>
        <v>-8.8205185374537347</v>
      </c>
    </row>
    <row r="429" spans="1:34" x14ac:dyDescent="0.2">
      <c r="A429" s="347">
        <f t="shared" ca="1" si="180"/>
        <v>1E-4</v>
      </c>
      <c r="B429" s="304">
        <f t="shared" ca="1" si="181"/>
        <v>33.303400000000295</v>
      </c>
      <c r="D429" s="306">
        <f t="shared" ca="1" si="182"/>
        <v>-0.60713259795102714</v>
      </c>
      <c r="E429" s="307">
        <f t="shared" ca="1" si="183"/>
        <v>-1.0103756727815369</v>
      </c>
      <c r="F429" s="304">
        <f t="shared" ca="1" si="184"/>
        <v>1.1787573930387487</v>
      </c>
      <c r="G429" s="306">
        <f t="shared" ca="1" si="185"/>
        <v>7.1333791043443506</v>
      </c>
      <c r="H429" s="307">
        <f t="shared" ca="1" si="186"/>
        <v>-103.39035016532287</v>
      </c>
      <c r="I429" s="304">
        <f t="shared" ca="1" si="187"/>
        <v>103.63614043737047</v>
      </c>
      <c r="J429" s="306">
        <f t="shared" ca="1" si="188"/>
        <v>644.29262010737602</v>
      </c>
      <c r="K429" s="307">
        <f t="shared" ca="1" si="189"/>
        <v>-1.759851961939823</v>
      </c>
      <c r="L429" s="304">
        <f t="shared" ca="1" si="174"/>
        <v>644.29502357519073</v>
      </c>
      <c r="M429" s="306">
        <f t="shared" ca="1" si="190"/>
        <v>-1.5019108611695711</v>
      </c>
      <c r="N429" s="304">
        <f t="shared" ca="1" si="191"/>
        <v>-86.053153549875333</v>
      </c>
      <c r="P429" s="310">
        <f t="shared" ca="1" si="192"/>
        <v>23</v>
      </c>
      <c r="Q429" s="304">
        <f t="shared" ca="1" si="193"/>
        <v>0</v>
      </c>
      <c r="R429" s="306">
        <f t="shared" ca="1" si="194"/>
        <v>0</v>
      </c>
      <c r="S429" s="307">
        <f t="shared" ca="1" si="195"/>
        <v>3.0549999999999997</v>
      </c>
      <c r="T429" s="304">
        <f t="shared" ca="1" si="175"/>
        <v>29.969549999999998</v>
      </c>
      <c r="U429" s="311">
        <f t="shared" ca="1" si="176"/>
        <v>0</v>
      </c>
      <c r="V429" s="306">
        <f t="shared" ca="1" si="177"/>
        <v>1.2252156008366153</v>
      </c>
      <c r="W429" s="304">
        <f t="shared" ca="1" si="178"/>
        <v>26.946840342786295</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0.96618941618584842</v>
      </c>
      <c r="AH429" s="304">
        <f t="shared" ca="1" si="202"/>
        <v>-8.8205441040601205</v>
      </c>
    </row>
    <row r="430" spans="1:34" x14ac:dyDescent="0.2">
      <c r="A430" s="347">
        <f t="shared" ca="1" si="180"/>
        <v>1E-4</v>
      </c>
      <c r="B430" s="304">
        <f t="shared" ca="1" si="181"/>
        <v>33.303500000000298</v>
      </c>
      <c r="D430" s="306">
        <f t="shared" ca="1" si="182"/>
        <v>-0.60712862432967474</v>
      </c>
      <c r="E430" s="307">
        <f t="shared" ca="1" si="183"/>
        <v>-1.0103497715960241</v>
      </c>
      <c r="F430" s="304">
        <f t="shared" ca="1" si="184"/>
        <v>1.1787331451370076</v>
      </c>
      <c r="G430" s="306">
        <f t="shared" ca="1" si="185"/>
        <v>7.133318391481918</v>
      </c>
      <c r="H430" s="307">
        <f t="shared" ca="1" si="186"/>
        <v>-103.39045120030003</v>
      </c>
      <c r="I430" s="304">
        <f t="shared" ca="1" si="187"/>
        <v>103.63623705382147</v>
      </c>
      <c r="J430" s="306">
        <f t="shared" ca="1" si="188"/>
        <v>644.29262010737602</v>
      </c>
      <c r="K430" s="307">
        <f t="shared" ca="1" si="189"/>
        <v>-1.7701910020081042</v>
      </c>
      <c r="L430" s="304">
        <f t="shared" ca="1" si="174"/>
        <v>644.29505189859333</v>
      </c>
      <c r="M430" s="306">
        <f t="shared" ca="1" si="190"/>
        <v>-1.5019115127101148</v>
      </c>
      <c r="N430" s="304">
        <f t="shared" ca="1" si="191"/>
        <v>-86.053190880398674</v>
      </c>
      <c r="P430" s="310">
        <f t="shared" ca="1" si="192"/>
        <v>23</v>
      </c>
      <c r="Q430" s="304">
        <f t="shared" ca="1" si="193"/>
        <v>0</v>
      </c>
      <c r="R430" s="306">
        <f t="shared" ca="1" si="194"/>
        <v>0</v>
      </c>
      <c r="S430" s="307">
        <f t="shared" ca="1" si="195"/>
        <v>3.0549999999999997</v>
      </c>
      <c r="T430" s="304">
        <f t="shared" ca="1" si="175"/>
        <v>29.969549999999998</v>
      </c>
      <c r="U430" s="311">
        <f t="shared" ca="1" si="176"/>
        <v>0</v>
      </c>
      <c r="V430" s="306">
        <f t="shared" ca="1" si="177"/>
        <v>1.225216867592599</v>
      </c>
      <c r="W430" s="304">
        <f t="shared" ca="1" si="178"/>
        <v>26.946918446569072</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0.96616428988722092</v>
      </c>
      <c r="AH430" s="304">
        <f t="shared" ca="1" si="202"/>
        <v>-8.8205696703064813</v>
      </c>
    </row>
    <row r="431" spans="1:34" x14ac:dyDescent="0.2">
      <c r="A431" s="347">
        <f t="shared" ca="1" si="180"/>
        <v>1E-4</v>
      </c>
      <c r="B431" s="304">
        <f t="shared" ca="1" si="181"/>
        <v>33.303600000000301</v>
      </c>
      <c r="D431" s="306">
        <f t="shared" ca="1" si="182"/>
        <v>-0.60712465070953714</v>
      </c>
      <c r="E431" s="307">
        <f t="shared" ca="1" si="183"/>
        <v>-1.010323870775224</v>
      </c>
      <c r="F431" s="304">
        <f t="shared" ca="1" si="184"/>
        <v>1.1787088976322393</v>
      </c>
      <c r="G431" s="306">
        <f t="shared" ca="1" si="185"/>
        <v>7.1332576790168467</v>
      </c>
      <c r="H431" s="307">
        <f t="shared" ca="1" si="186"/>
        <v>-103.39055223268711</v>
      </c>
      <c r="I431" s="304">
        <f t="shared" ca="1" si="187"/>
        <v>103.63633366775986</v>
      </c>
      <c r="J431" s="306">
        <f t="shared" ca="1" si="188"/>
        <v>644.29262010737602</v>
      </c>
      <c r="K431" s="307">
        <f t="shared" ca="1" si="189"/>
        <v>-1.7805300521797536</v>
      </c>
      <c r="L431" s="304">
        <f t="shared" ca="1" si="174"/>
        <v>644.29508038793392</v>
      </c>
      <c r="M431" s="306">
        <f t="shared" ca="1" si="190"/>
        <v>-1.5019121642438986</v>
      </c>
      <c r="N431" s="304">
        <f t="shared" ca="1" si="191"/>
        <v>-86.053228210534698</v>
      </c>
      <c r="P431" s="310">
        <f t="shared" ca="1" si="192"/>
        <v>23</v>
      </c>
      <c r="Q431" s="304">
        <f t="shared" ca="1" si="193"/>
        <v>0</v>
      </c>
      <c r="R431" s="306">
        <f t="shared" ca="1" si="194"/>
        <v>0</v>
      </c>
      <c r="S431" s="307">
        <f t="shared" ca="1" si="195"/>
        <v>3.0549999999999997</v>
      </c>
      <c r="T431" s="304">
        <f t="shared" ca="1" si="175"/>
        <v>29.969549999999998</v>
      </c>
      <c r="U431" s="311">
        <f t="shared" ca="1" si="176"/>
        <v>0</v>
      </c>
      <c r="V431" s="306">
        <f t="shared" ca="1" si="177"/>
        <v>1.2252181343511304</v>
      </c>
      <c r="W431" s="304">
        <f t="shared" ca="1" si="178"/>
        <v>26.946996549251974</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0.96613916393989285</v>
      </c>
      <c r="AH431" s="304">
        <f t="shared" ca="1" si="202"/>
        <v>-8.8205952361928226</v>
      </c>
    </row>
    <row r="432" spans="1:34" x14ac:dyDescent="0.2">
      <c r="A432" s="347">
        <f t="shared" ca="1" si="180"/>
        <v>1E-4</v>
      </c>
      <c r="B432" s="304">
        <f t="shared" ca="1" si="181"/>
        <v>33.303700000000305</v>
      </c>
      <c r="D432" s="306">
        <f t="shared" ca="1" si="182"/>
        <v>-0.60712067709061146</v>
      </c>
      <c r="E432" s="307">
        <f t="shared" ca="1" si="183"/>
        <v>-1.0102979703191401</v>
      </c>
      <c r="F432" s="304">
        <f t="shared" ca="1" si="184"/>
        <v>1.1786846505244466</v>
      </c>
      <c r="G432" s="306">
        <f t="shared" ca="1" si="185"/>
        <v>7.1331969669491375</v>
      </c>
      <c r="H432" s="307">
        <f t="shared" ca="1" si="186"/>
        <v>-103.39065326248415</v>
      </c>
      <c r="I432" s="304">
        <f t="shared" ca="1" si="187"/>
        <v>103.6364302791857</v>
      </c>
      <c r="J432" s="306">
        <f t="shared" ca="1" si="188"/>
        <v>644.29262010737602</v>
      </c>
      <c r="K432" s="307">
        <f t="shared" ca="1" si="189"/>
        <v>-1.7908691124545122</v>
      </c>
      <c r="L432" s="304">
        <f t="shared" ca="1" si="174"/>
        <v>644.29510904321285</v>
      </c>
      <c r="M432" s="306">
        <f t="shared" ca="1" si="190"/>
        <v>-1.5019128157709225</v>
      </c>
      <c r="N432" s="304">
        <f t="shared" ca="1" si="191"/>
        <v>-86.053265540283405</v>
      </c>
      <c r="P432" s="310">
        <f t="shared" ca="1" si="192"/>
        <v>23</v>
      </c>
      <c r="Q432" s="304">
        <f t="shared" ca="1" si="193"/>
        <v>0</v>
      </c>
      <c r="R432" s="306">
        <f t="shared" ca="1" si="194"/>
        <v>0</v>
      </c>
      <c r="S432" s="307">
        <f t="shared" ca="1" si="195"/>
        <v>3.0549999999999997</v>
      </c>
      <c r="T432" s="304">
        <f t="shared" ca="1" si="175"/>
        <v>29.969549999999998</v>
      </c>
      <c r="U432" s="311">
        <f t="shared" ca="1" si="176"/>
        <v>0</v>
      </c>
      <c r="V432" s="306">
        <f t="shared" ca="1" si="177"/>
        <v>1.2252194011122095</v>
      </c>
      <c r="W432" s="304">
        <f t="shared" ca="1" si="178"/>
        <v>26.947074650835049</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0.96611403834386955</v>
      </c>
      <c r="AH432" s="304">
        <f t="shared" ca="1" si="202"/>
        <v>-8.8206208017191408</v>
      </c>
    </row>
    <row r="433" spans="1:34" x14ac:dyDescent="0.2">
      <c r="A433" s="347">
        <f t="shared" ca="1" si="180"/>
        <v>1E-4</v>
      </c>
      <c r="B433" s="304">
        <f t="shared" ca="1" si="181"/>
        <v>33.303800000000308</v>
      </c>
      <c r="D433" s="306">
        <f t="shared" ca="1" si="182"/>
        <v>-0.60711670347289981</v>
      </c>
      <c r="E433" s="307">
        <f t="shared" ca="1" si="183"/>
        <v>-1.0102720702277583</v>
      </c>
      <c r="F433" s="304">
        <f t="shared" ca="1" si="184"/>
        <v>1.1786604038136181</v>
      </c>
      <c r="G433" s="306">
        <f t="shared" ca="1" si="185"/>
        <v>7.1331362552787905</v>
      </c>
      <c r="H433" s="307">
        <f t="shared" ca="1" si="186"/>
        <v>-103.39075428969117</v>
      </c>
      <c r="I433" s="304">
        <f t="shared" ca="1" si="187"/>
        <v>103.63652688809898</v>
      </c>
      <c r="J433" s="306">
        <f t="shared" ca="1" si="188"/>
        <v>644.29262010737602</v>
      </c>
      <c r="K433" s="307">
        <f t="shared" ca="1" si="189"/>
        <v>-1.8012081828321209</v>
      </c>
      <c r="L433" s="304">
        <f t="shared" ca="1" si="174"/>
        <v>644.29513786443044</v>
      </c>
      <c r="M433" s="306">
        <f t="shared" ca="1" si="190"/>
        <v>-1.5019134672911865</v>
      </c>
      <c r="N433" s="304">
        <f t="shared" ca="1" si="191"/>
        <v>-86.053302869644796</v>
      </c>
      <c r="P433" s="310">
        <f t="shared" ca="1" si="192"/>
        <v>23</v>
      </c>
      <c r="Q433" s="304">
        <f t="shared" ca="1" si="193"/>
        <v>0</v>
      </c>
      <c r="R433" s="306">
        <f t="shared" ca="1" si="194"/>
        <v>0</v>
      </c>
      <c r="S433" s="307">
        <f t="shared" ca="1" si="195"/>
        <v>3.0549999999999997</v>
      </c>
      <c r="T433" s="304">
        <f t="shared" ca="1" si="175"/>
        <v>29.969549999999998</v>
      </c>
      <c r="U433" s="311">
        <f t="shared" ca="1" si="176"/>
        <v>0</v>
      </c>
      <c r="V433" s="306">
        <f t="shared" ca="1" si="177"/>
        <v>1.2252206678758362</v>
      </c>
      <c r="W433" s="304">
        <f t="shared" ca="1" si="178"/>
        <v>26.94715275131826</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0.9660889130991368</v>
      </c>
      <c r="AH433" s="304">
        <f t="shared" ca="1" si="202"/>
        <v>-8.82064636688545</v>
      </c>
    </row>
    <row r="434" spans="1:34" x14ac:dyDescent="0.2">
      <c r="A434" s="347">
        <f t="shared" ca="1" si="180"/>
        <v>1E-4</v>
      </c>
      <c r="B434" s="304">
        <f t="shared" ca="1" si="181"/>
        <v>33.303900000000311</v>
      </c>
      <c r="D434" s="306">
        <f t="shared" ca="1" si="182"/>
        <v>-0.60711272985640297</v>
      </c>
      <c r="E434" s="307">
        <f t="shared" ca="1" si="183"/>
        <v>-1.0102461705010874</v>
      </c>
      <c r="F434" s="304">
        <f t="shared" ca="1" si="184"/>
        <v>1.178636157499763</v>
      </c>
      <c r="G434" s="306">
        <f t="shared" ca="1" si="185"/>
        <v>7.1330755440058047</v>
      </c>
      <c r="H434" s="307">
        <f t="shared" ca="1" si="186"/>
        <v>-103.39085531430823</v>
      </c>
      <c r="I434" s="304">
        <f t="shared" ca="1" si="187"/>
        <v>103.63662349449982</v>
      </c>
      <c r="J434" s="306">
        <f t="shared" ca="1" si="188"/>
        <v>644.29262010737602</v>
      </c>
      <c r="K434" s="307">
        <f t="shared" ca="1" si="189"/>
        <v>-1.8115472633123209</v>
      </c>
      <c r="L434" s="304">
        <f t="shared" ca="1" si="174"/>
        <v>644.29516685158728</v>
      </c>
      <c r="M434" s="306">
        <f t="shared" ca="1" si="190"/>
        <v>-1.5019141188046905</v>
      </c>
      <c r="N434" s="304">
        <f t="shared" ca="1" si="191"/>
        <v>-86.053340198618869</v>
      </c>
      <c r="P434" s="310">
        <f t="shared" ca="1" si="192"/>
        <v>23</v>
      </c>
      <c r="Q434" s="304">
        <f t="shared" ca="1" si="193"/>
        <v>0</v>
      </c>
      <c r="R434" s="306">
        <f t="shared" ca="1" si="194"/>
        <v>0</v>
      </c>
      <c r="S434" s="307">
        <f t="shared" ca="1" si="195"/>
        <v>3.0549999999999997</v>
      </c>
      <c r="T434" s="304">
        <f t="shared" ca="1" si="175"/>
        <v>29.969549999999998</v>
      </c>
      <c r="U434" s="311">
        <f t="shared" ca="1" si="176"/>
        <v>0</v>
      </c>
      <c r="V434" s="306">
        <f t="shared" ca="1" si="177"/>
        <v>1.2252219346420103</v>
      </c>
      <c r="W434" s="304">
        <f t="shared" ca="1" si="178"/>
        <v>26.947230850701668</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0.96606378820570526</v>
      </c>
      <c r="AH434" s="304">
        <f t="shared" ca="1" si="202"/>
        <v>-8.8206719316917397</v>
      </c>
    </row>
    <row r="435" spans="1:34" x14ac:dyDescent="0.2">
      <c r="A435" s="347">
        <f t="shared" ca="1" si="180"/>
        <v>1E-4</v>
      </c>
      <c r="B435" s="304">
        <f t="shared" ca="1" si="181"/>
        <v>33.304000000000315</v>
      </c>
      <c r="D435" s="306">
        <f t="shared" ca="1" si="182"/>
        <v>-0.60710875624112293</v>
      </c>
      <c r="E435" s="307">
        <f t="shared" ca="1" si="183"/>
        <v>-1.0102202711391133</v>
      </c>
      <c r="F435" s="304">
        <f t="shared" ca="1" si="184"/>
        <v>1.1786119115828699</v>
      </c>
      <c r="G435" s="306">
        <f t="shared" ca="1" si="185"/>
        <v>7.1330148331301801</v>
      </c>
      <c r="H435" s="307">
        <f t="shared" ca="1" si="186"/>
        <v>-103.39095633633534</v>
      </c>
      <c r="I435" s="304">
        <f t="shared" ca="1" si="187"/>
        <v>103.63672009838818</v>
      </c>
      <c r="J435" s="306">
        <f t="shared" ca="1" si="188"/>
        <v>644.29262010737602</v>
      </c>
      <c r="K435" s="307">
        <f t="shared" ca="1" si="189"/>
        <v>-1.8218863538948531</v>
      </c>
      <c r="L435" s="304">
        <f t="shared" ca="1" si="174"/>
        <v>644.29519600468393</v>
      </c>
      <c r="M435" s="306">
        <f t="shared" ca="1" si="190"/>
        <v>-1.5019147703114346</v>
      </c>
      <c r="N435" s="304">
        <f t="shared" ca="1" si="191"/>
        <v>-86.05337752720564</v>
      </c>
      <c r="P435" s="310">
        <f t="shared" ca="1" si="192"/>
        <v>23</v>
      </c>
      <c r="Q435" s="304">
        <f t="shared" ca="1" si="193"/>
        <v>0</v>
      </c>
      <c r="R435" s="306">
        <f t="shared" ca="1" si="194"/>
        <v>0</v>
      </c>
      <c r="S435" s="307">
        <f t="shared" ca="1" si="195"/>
        <v>3.0549999999999997</v>
      </c>
      <c r="T435" s="304">
        <f t="shared" ca="1" si="175"/>
        <v>29.969549999999998</v>
      </c>
      <c r="U435" s="311">
        <f t="shared" ca="1" si="176"/>
        <v>0</v>
      </c>
      <c r="V435" s="306">
        <f t="shared" ca="1" si="177"/>
        <v>1.2252232014107323</v>
      </c>
      <c r="W435" s="304">
        <f t="shared" ca="1" si="178"/>
        <v>26.947308948985246</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0.96603866366355717</v>
      </c>
      <c r="AH435" s="304">
        <f t="shared" ca="1" si="202"/>
        <v>-8.8206974961380258</v>
      </c>
    </row>
    <row r="436" spans="1:34" x14ac:dyDescent="0.2">
      <c r="A436" s="347">
        <f t="shared" ca="1" si="180"/>
        <v>1E-4</v>
      </c>
      <c r="B436" s="304">
        <f t="shared" ca="1" si="181"/>
        <v>33.304100000000318</v>
      </c>
      <c r="D436" s="306">
        <f t="shared" ca="1" si="182"/>
        <v>-0.60710478262706069</v>
      </c>
      <c r="E436" s="307">
        <f t="shared" ca="1" si="183"/>
        <v>-1.0101943721418412</v>
      </c>
      <c r="F436" s="304">
        <f t="shared" ca="1" si="184"/>
        <v>1.1785876660629446</v>
      </c>
      <c r="G436" s="306">
        <f t="shared" ca="1" si="185"/>
        <v>7.1329541226519177</v>
      </c>
      <c r="H436" s="307">
        <f t="shared" ca="1" si="186"/>
        <v>-103.39105735577255</v>
      </c>
      <c r="I436" s="304">
        <f t="shared" ca="1" si="187"/>
        <v>103.63681669976411</v>
      </c>
      <c r="J436" s="306">
        <f t="shared" ca="1" si="188"/>
        <v>644.29262010737602</v>
      </c>
      <c r="K436" s="307">
        <f t="shared" ca="1" si="189"/>
        <v>-1.8322254545794585</v>
      </c>
      <c r="L436" s="304">
        <f t="shared" ca="1" si="174"/>
        <v>644.29522532372062</v>
      </c>
      <c r="M436" s="306">
        <f t="shared" ca="1" si="190"/>
        <v>-1.5019154218114192</v>
      </c>
      <c r="N436" s="304">
        <f t="shared" ca="1" si="191"/>
        <v>-86.053414855405109</v>
      </c>
      <c r="P436" s="310">
        <f t="shared" ca="1" si="192"/>
        <v>23</v>
      </c>
      <c r="Q436" s="304">
        <f t="shared" ca="1" si="193"/>
        <v>0</v>
      </c>
      <c r="R436" s="306">
        <f t="shared" ca="1" si="194"/>
        <v>0</v>
      </c>
      <c r="S436" s="307">
        <f t="shared" ca="1" si="195"/>
        <v>3.0549999999999997</v>
      </c>
      <c r="T436" s="304">
        <f t="shared" ca="1" si="175"/>
        <v>29.969549999999998</v>
      </c>
      <c r="U436" s="311">
        <f t="shared" ca="1" si="176"/>
        <v>0</v>
      </c>
      <c r="V436" s="306">
        <f t="shared" ca="1" si="177"/>
        <v>1.2252244681820017</v>
      </c>
      <c r="W436" s="304">
        <f t="shared" ca="1" si="178"/>
        <v>26.94738704616902</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0.96601353947270141</v>
      </c>
      <c r="AH436" s="304">
        <f t="shared" ca="1" si="202"/>
        <v>-8.820723060224303</v>
      </c>
    </row>
    <row r="437" spans="1:34" x14ac:dyDescent="0.2">
      <c r="A437" s="347">
        <f t="shared" ca="1" si="180"/>
        <v>1E-4</v>
      </c>
      <c r="B437" s="304">
        <f t="shared" ca="1" si="181"/>
        <v>33.304200000000321</v>
      </c>
      <c r="D437" s="306">
        <f t="shared" ca="1" si="182"/>
        <v>-0.60710080901421404</v>
      </c>
      <c r="E437" s="307">
        <f t="shared" ca="1" si="183"/>
        <v>-1.0101684735092622</v>
      </c>
      <c r="F437" s="304">
        <f t="shared" ca="1" si="184"/>
        <v>1.1785634209399791</v>
      </c>
      <c r="G437" s="306">
        <f t="shared" ca="1" si="185"/>
        <v>7.1328934125710166</v>
      </c>
      <c r="H437" s="307">
        <f t="shared" ca="1" si="186"/>
        <v>-103.3911583726199</v>
      </c>
      <c r="I437" s="304">
        <f t="shared" ca="1" si="187"/>
        <v>103.63691329862768</v>
      </c>
      <c r="J437" s="306">
        <f t="shared" ca="1" si="188"/>
        <v>644.29262010737602</v>
      </c>
      <c r="K437" s="307">
        <f t="shared" ca="1" si="189"/>
        <v>-1.8425645653658782</v>
      </c>
      <c r="L437" s="304">
        <f t="shared" ca="1" si="174"/>
        <v>644.29525480869802</v>
      </c>
      <c r="M437" s="306">
        <f t="shared" ca="1" si="190"/>
        <v>-1.5019160733046444</v>
      </c>
      <c r="N437" s="304">
        <f t="shared" ca="1" si="191"/>
        <v>-86.053452183217289</v>
      </c>
      <c r="P437" s="310">
        <f t="shared" ca="1" si="192"/>
        <v>23</v>
      </c>
      <c r="Q437" s="304">
        <f t="shared" ca="1" si="193"/>
        <v>0</v>
      </c>
      <c r="R437" s="306">
        <f t="shared" ca="1" si="194"/>
        <v>0</v>
      </c>
      <c r="S437" s="307">
        <f t="shared" ca="1" si="195"/>
        <v>3.0549999999999997</v>
      </c>
      <c r="T437" s="304">
        <f t="shared" ca="1" si="175"/>
        <v>29.969549999999998</v>
      </c>
      <c r="U437" s="311">
        <f t="shared" ca="1" si="176"/>
        <v>0</v>
      </c>
      <c r="V437" s="306">
        <f t="shared" ca="1" si="177"/>
        <v>1.2252257349558189</v>
      </c>
      <c r="W437" s="304">
        <f t="shared" ca="1" si="178"/>
        <v>26.947465142253005</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0.96598841563312732</v>
      </c>
      <c r="AH437" s="304">
        <f t="shared" ca="1" si="202"/>
        <v>-8.8207486239505801</v>
      </c>
    </row>
    <row r="438" spans="1:34" x14ac:dyDescent="0.2">
      <c r="A438" s="347">
        <f t="shared" ca="1" si="180"/>
        <v>1E-4</v>
      </c>
      <c r="B438" s="304">
        <f t="shared" ca="1" si="181"/>
        <v>33.304300000000325</v>
      </c>
      <c r="D438" s="306">
        <f t="shared" ca="1" si="182"/>
        <v>-0.60709683540258486</v>
      </c>
      <c r="E438" s="307">
        <f t="shared" ca="1" si="183"/>
        <v>-1.0101425752413711</v>
      </c>
      <c r="F438" s="304">
        <f t="shared" ca="1" si="184"/>
        <v>1.1785391762139696</v>
      </c>
      <c r="G438" s="306">
        <f t="shared" ca="1" si="185"/>
        <v>7.1328327028874767</v>
      </c>
      <c r="H438" s="307">
        <f t="shared" ca="1" si="186"/>
        <v>-103.39125938687742</v>
      </c>
      <c r="I438" s="304">
        <f t="shared" ca="1" si="187"/>
        <v>103.63700989497887</v>
      </c>
      <c r="J438" s="306">
        <f t="shared" ca="1" si="188"/>
        <v>644.29262010737602</v>
      </c>
      <c r="K438" s="307">
        <f t="shared" ca="1" si="189"/>
        <v>-1.852903686253853</v>
      </c>
      <c r="L438" s="304">
        <f t="shared" ca="1" si="174"/>
        <v>644.29528445961648</v>
      </c>
      <c r="M438" s="306">
        <f t="shared" ca="1" si="190"/>
        <v>-1.50191672479111</v>
      </c>
      <c r="N438" s="304">
        <f t="shared" ca="1" si="191"/>
        <v>-86.05348951064218</v>
      </c>
      <c r="P438" s="310">
        <f t="shared" ca="1" si="192"/>
        <v>23</v>
      </c>
      <c r="Q438" s="304">
        <f t="shared" ca="1" si="193"/>
        <v>0</v>
      </c>
      <c r="R438" s="306">
        <f t="shared" ca="1" si="194"/>
        <v>0</v>
      </c>
      <c r="S438" s="307">
        <f t="shared" ca="1" si="195"/>
        <v>3.0549999999999997</v>
      </c>
      <c r="T438" s="304">
        <f t="shared" ca="1" si="175"/>
        <v>29.969549999999998</v>
      </c>
      <c r="U438" s="311">
        <f t="shared" ca="1" si="176"/>
        <v>0</v>
      </c>
      <c r="V438" s="306">
        <f t="shared" ca="1" si="177"/>
        <v>1.2252270017321834</v>
      </c>
      <c r="W438" s="304">
        <f t="shared" ca="1" si="178"/>
        <v>26.947543237237202</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0.96596329214483134</v>
      </c>
      <c r="AH438" s="304">
        <f t="shared" ca="1" si="202"/>
        <v>-8.8207741873168608</v>
      </c>
    </row>
    <row r="439" spans="1:34" x14ac:dyDescent="0.2">
      <c r="A439" s="347">
        <f t="shared" ca="1" si="180"/>
        <v>1E-4</v>
      </c>
      <c r="B439" s="304">
        <f t="shared" ca="1" si="181"/>
        <v>33.304400000000328</v>
      </c>
      <c r="D439" s="306">
        <f t="shared" ca="1" si="182"/>
        <v>-0.60709286179217381</v>
      </c>
      <c r="E439" s="307">
        <f t="shared" ca="1" si="183"/>
        <v>-1.0101166773381696</v>
      </c>
      <c r="F439" s="304">
        <f t="shared" ca="1" si="184"/>
        <v>1.1785149318849191</v>
      </c>
      <c r="G439" s="306">
        <f t="shared" ca="1" si="185"/>
        <v>7.1327719936012972</v>
      </c>
      <c r="H439" s="307">
        <f t="shared" ca="1" si="186"/>
        <v>-103.39136039854516</v>
      </c>
      <c r="I439" s="304">
        <f t="shared" ca="1" si="187"/>
        <v>103.63710648881778</v>
      </c>
      <c r="J439" s="306">
        <f t="shared" ca="1" si="188"/>
        <v>644.29262010737602</v>
      </c>
      <c r="K439" s="307">
        <f t="shared" ca="1" si="189"/>
        <v>-1.8632428172431241</v>
      </c>
      <c r="L439" s="304">
        <f t="shared" ca="1" si="174"/>
        <v>644.29531427647646</v>
      </c>
      <c r="M439" s="306">
        <f t="shared" ca="1" si="190"/>
        <v>-1.5019173762708162</v>
      </c>
      <c r="N439" s="304">
        <f t="shared" ca="1" si="191"/>
        <v>-86.053526837679783</v>
      </c>
      <c r="P439" s="310">
        <f t="shared" ca="1" si="192"/>
        <v>23</v>
      </c>
      <c r="Q439" s="304">
        <f t="shared" ca="1" si="193"/>
        <v>0</v>
      </c>
      <c r="R439" s="306">
        <f t="shared" ca="1" si="194"/>
        <v>0</v>
      </c>
      <c r="S439" s="307">
        <f t="shared" ca="1" si="195"/>
        <v>3.0549999999999997</v>
      </c>
      <c r="T439" s="304">
        <f t="shared" ca="1" si="175"/>
        <v>29.969549999999998</v>
      </c>
      <c r="U439" s="311">
        <f t="shared" ca="1" si="176"/>
        <v>0</v>
      </c>
      <c r="V439" s="306">
        <f t="shared" ca="1" si="177"/>
        <v>1.2252282685110953</v>
      </c>
      <c r="W439" s="304">
        <f t="shared" ca="1" si="178"/>
        <v>26.947621331121621</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0.96593816900781526</v>
      </c>
      <c r="AH439" s="304">
        <f t="shared" ca="1" si="202"/>
        <v>-8.8207997503231432</v>
      </c>
    </row>
    <row r="440" spans="1:34" x14ac:dyDescent="0.2">
      <c r="A440" s="347">
        <f t="shared" ca="1" si="180"/>
        <v>1E-4</v>
      </c>
      <c r="B440" s="304">
        <f t="shared" ca="1" si="181"/>
        <v>33.304500000000331</v>
      </c>
      <c r="D440" s="306">
        <f t="shared" ca="1" si="182"/>
        <v>-0.60708888818298279</v>
      </c>
      <c r="E440" s="307">
        <f t="shared" ca="1" si="183"/>
        <v>-1.0100907797996541</v>
      </c>
      <c r="F440" s="304">
        <f t="shared" ca="1" si="184"/>
        <v>1.1784906879528252</v>
      </c>
      <c r="G440" s="306">
        <f t="shared" ca="1" si="185"/>
        <v>7.1327112847124789</v>
      </c>
      <c r="H440" s="307">
        <f t="shared" ca="1" si="186"/>
        <v>-103.39146140762314</v>
      </c>
      <c r="I440" s="304">
        <f t="shared" ca="1" si="187"/>
        <v>103.63720308014439</v>
      </c>
      <c r="J440" s="306">
        <f t="shared" ca="1" si="188"/>
        <v>644.29262010737602</v>
      </c>
      <c r="K440" s="307">
        <f t="shared" ca="1" si="189"/>
        <v>-1.8735819583334326</v>
      </c>
      <c r="L440" s="304">
        <f t="shared" ca="1" si="174"/>
        <v>644.29534425927841</v>
      </c>
      <c r="M440" s="306">
        <f t="shared" ca="1" si="190"/>
        <v>-1.5019180277437632</v>
      </c>
      <c r="N440" s="304">
        <f t="shared" ca="1" si="191"/>
        <v>-86.053564164330112</v>
      </c>
      <c r="P440" s="310">
        <f t="shared" ca="1" si="192"/>
        <v>23</v>
      </c>
      <c r="Q440" s="304">
        <f t="shared" ca="1" si="193"/>
        <v>0</v>
      </c>
      <c r="R440" s="306">
        <f t="shared" ca="1" si="194"/>
        <v>0</v>
      </c>
      <c r="S440" s="307">
        <f t="shared" ca="1" si="195"/>
        <v>3.0549999999999997</v>
      </c>
      <c r="T440" s="304">
        <f t="shared" ca="1" si="175"/>
        <v>29.969549999999998</v>
      </c>
      <c r="U440" s="311">
        <f t="shared" ca="1" si="176"/>
        <v>0</v>
      </c>
      <c r="V440" s="306">
        <f t="shared" ca="1" si="177"/>
        <v>1.2252295352925551</v>
      </c>
      <c r="W440" s="304">
        <f t="shared" ca="1" si="178"/>
        <v>26.947699423906286</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0.96591304622207197</v>
      </c>
      <c r="AH440" s="304">
        <f t="shared" ca="1" si="202"/>
        <v>-8.8208253129694345</v>
      </c>
    </row>
    <row r="441" spans="1:34" x14ac:dyDescent="0.2">
      <c r="A441" s="347">
        <f t="shared" ca="1" si="180"/>
        <v>1E-4</v>
      </c>
      <c r="B441" s="304">
        <f t="shared" ca="1" si="181"/>
        <v>33.304600000000335</v>
      </c>
      <c r="D441" s="306">
        <f t="shared" ca="1" si="182"/>
        <v>-0.60708491457501157</v>
      </c>
      <c r="E441" s="307">
        <f t="shared" ca="1" si="183"/>
        <v>-1.0100648826258141</v>
      </c>
      <c r="F441" s="304">
        <f t="shared" ca="1" si="184"/>
        <v>1.1784664444176798</v>
      </c>
      <c r="G441" s="306">
        <f t="shared" ca="1" si="185"/>
        <v>7.1326505762210211</v>
      </c>
      <c r="H441" s="307">
        <f t="shared" ca="1" si="186"/>
        <v>-103.39156241411141</v>
      </c>
      <c r="I441" s="304">
        <f t="shared" ca="1" si="187"/>
        <v>103.63729966895876</v>
      </c>
      <c r="J441" s="306">
        <f t="shared" ca="1" si="188"/>
        <v>644.29262010737602</v>
      </c>
      <c r="K441" s="307">
        <f t="shared" ca="1" si="189"/>
        <v>-1.8839211095245192</v>
      </c>
      <c r="L441" s="304">
        <f t="shared" ca="1" si="174"/>
        <v>644.29537440802289</v>
      </c>
      <c r="M441" s="306">
        <f t="shared" ca="1" si="190"/>
        <v>-1.5019186792099508</v>
      </c>
      <c r="N441" s="304">
        <f t="shared" ca="1" si="191"/>
        <v>-86.053601490593167</v>
      </c>
      <c r="P441" s="310">
        <f t="shared" ca="1" si="192"/>
        <v>23</v>
      </c>
      <c r="Q441" s="304">
        <f t="shared" ca="1" si="193"/>
        <v>0</v>
      </c>
      <c r="R441" s="306">
        <f t="shared" ca="1" si="194"/>
        <v>0</v>
      </c>
      <c r="S441" s="307">
        <f t="shared" ca="1" si="195"/>
        <v>3.0549999999999997</v>
      </c>
      <c r="T441" s="304">
        <f t="shared" ca="1" si="175"/>
        <v>29.969549999999998</v>
      </c>
      <c r="U441" s="311">
        <f t="shared" ca="1" si="176"/>
        <v>0</v>
      </c>
      <c r="V441" s="306">
        <f t="shared" ca="1" si="177"/>
        <v>1.2252308020765621</v>
      </c>
      <c r="W441" s="304">
        <f t="shared" ca="1" si="178"/>
        <v>26.947777515591195</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0.96588792378759791</v>
      </c>
      <c r="AH441" s="304">
        <f t="shared" ca="1" si="202"/>
        <v>-8.8208508752557417</v>
      </c>
    </row>
    <row r="442" spans="1:34" x14ac:dyDescent="0.2">
      <c r="A442" s="347">
        <f t="shared" ca="1" si="180"/>
        <v>1E-4</v>
      </c>
      <c r="B442" s="304">
        <f t="shared" ca="1" si="181"/>
        <v>33.304700000000338</v>
      </c>
      <c r="D442" s="306">
        <f t="shared" ca="1" si="182"/>
        <v>-0.60708094096826115</v>
      </c>
      <c r="E442" s="307">
        <f t="shared" ca="1" si="183"/>
        <v>-1.0100389858166547</v>
      </c>
      <c r="F442" s="304">
        <f t="shared" ca="1" si="184"/>
        <v>1.1784422012794882</v>
      </c>
      <c r="G442" s="306">
        <f t="shared" ca="1" si="185"/>
        <v>7.1325898681269244</v>
      </c>
      <c r="H442" s="307">
        <f t="shared" ca="1" si="186"/>
        <v>-103.39166341800998</v>
      </c>
      <c r="I442" s="304">
        <f t="shared" ca="1" si="187"/>
        <v>103.63739625526092</v>
      </c>
      <c r="J442" s="306">
        <f t="shared" ca="1" si="188"/>
        <v>644.29262010737602</v>
      </c>
      <c r="K442" s="307">
        <f t="shared" ca="1" si="189"/>
        <v>-1.8942602708161254</v>
      </c>
      <c r="L442" s="304">
        <f t="shared" ca="1" si="174"/>
        <v>644.29540472271037</v>
      </c>
      <c r="M442" s="306">
        <f t="shared" ca="1" si="190"/>
        <v>-1.5019193306693797</v>
      </c>
      <c r="N442" s="304">
        <f t="shared" ca="1" si="191"/>
        <v>-86.053638816468961</v>
      </c>
      <c r="P442" s="310">
        <f t="shared" ca="1" si="192"/>
        <v>23</v>
      </c>
      <c r="Q442" s="304">
        <f t="shared" ca="1" si="193"/>
        <v>0</v>
      </c>
      <c r="R442" s="306">
        <f t="shared" ca="1" si="194"/>
        <v>0</v>
      </c>
      <c r="S442" s="307">
        <f t="shared" ca="1" si="195"/>
        <v>3.0549999999999997</v>
      </c>
      <c r="T442" s="304">
        <f t="shared" ca="1" si="175"/>
        <v>29.969549999999998</v>
      </c>
      <c r="U442" s="311">
        <f t="shared" ca="1" si="176"/>
        <v>0</v>
      </c>
      <c r="V442" s="306">
        <f t="shared" ca="1" si="177"/>
        <v>1.2252320688631164</v>
      </c>
      <c r="W442" s="304">
        <f t="shared" ca="1" si="178"/>
        <v>26.947855606176358</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0.96586280170439309</v>
      </c>
      <c r="AH442" s="304">
        <f t="shared" ca="1" si="202"/>
        <v>-8.8208764371820614</v>
      </c>
    </row>
    <row r="443" spans="1:34" x14ac:dyDescent="0.2">
      <c r="A443" s="347">
        <f t="shared" ca="1" si="180"/>
        <v>1E-4</v>
      </c>
      <c r="B443" s="304">
        <f t="shared" ca="1" si="181"/>
        <v>33.304800000000341</v>
      </c>
      <c r="D443" s="306">
        <f t="shared" ca="1" si="182"/>
        <v>-0.60707696736272909</v>
      </c>
      <c r="E443" s="307">
        <f t="shared" ca="1" si="183"/>
        <v>-1.010013089372169</v>
      </c>
      <c r="F443" s="304">
        <f t="shared" ca="1" si="184"/>
        <v>1.1784179585382435</v>
      </c>
      <c r="G443" s="306">
        <f t="shared" ca="1" si="185"/>
        <v>7.1325291604301881</v>
      </c>
      <c r="H443" s="307">
        <f t="shared" ca="1" si="186"/>
        <v>-103.39176441931892</v>
      </c>
      <c r="I443" s="304">
        <f t="shared" ca="1" si="187"/>
        <v>103.63749283905091</v>
      </c>
      <c r="J443" s="306">
        <f t="shared" ca="1" si="188"/>
        <v>644.29262010737602</v>
      </c>
      <c r="K443" s="307">
        <f t="shared" ca="1" si="189"/>
        <v>-1.9045994422079917</v>
      </c>
      <c r="L443" s="304">
        <f t="shared" ca="1" si="174"/>
        <v>644.29543520334119</v>
      </c>
      <c r="M443" s="306">
        <f t="shared" ca="1" si="190"/>
        <v>-1.5019199821220492</v>
      </c>
      <c r="N443" s="304">
        <f t="shared" ca="1" si="191"/>
        <v>-86.053676141957482</v>
      </c>
      <c r="P443" s="310">
        <f t="shared" ca="1" si="192"/>
        <v>23</v>
      </c>
      <c r="Q443" s="304">
        <f t="shared" ca="1" si="193"/>
        <v>0</v>
      </c>
      <c r="R443" s="306">
        <f t="shared" ca="1" si="194"/>
        <v>0</v>
      </c>
      <c r="S443" s="307">
        <f t="shared" ca="1" si="195"/>
        <v>3.0549999999999997</v>
      </c>
      <c r="T443" s="304">
        <f t="shared" ca="1" si="175"/>
        <v>29.969549999999998</v>
      </c>
      <c r="U443" s="311">
        <f t="shared" ca="1" si="176"/>
        <v>0</v>
      </c>
      <c r="V443" s="306">
        <f t="shared" ca="1" si="177"/>
        <v>1.2252333356522183</v>
      </c>
      <c r="W443" s="304">
        <f t="shared" ca="1" si="178"/>
        <v>26.947933695661785</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0.96583767997245396</v>
      </c>
      <c r="AH443" s="304">
        <f t="shared" ca="1" si="202"/>
        <v>-8.8209019987483988</v>
      </c>
    </row>
    <row r="444" spans="1:34" x14ac:dyDescent="0.2">
      <c r="A444" s="347">
        <f t="shared" ca="1" si="180"/>
        <v>1E-4</v>
      </c>
      <c r="B444" s="304">
        <f t="shared" ca="1" si="181"/>
        <v>33.304900000000345</v>
      </c>
      <c r="D444" s="306">
        <f t="shared" ca="1" si="182"/>
        <v>-0.60707299375842116</v>
      </c>
      <c r="E444" s="307">
        <f t="shared" ca="1" si="183"/>
        <v>-1.0099871932923534</v>
      </c>
      <c r="F444" s="304">
        <f t="shared" ca="1" si="184"/>
        <v>1.178393716193946</v>
      </c>
      <c r="G444" s="306">
        <f t="shared" ca="1" si="185"/>
        <v>7.1324684531308122</v>
      </c>
      <c r="H444" s="307">
        <f t="shared" ca="1" si="186"/>
        <v>-103.39186541803825</v>
      </c>
      <c r="I444" s="304">
        <f t="shared" ca="1" si="187"/>
        <v>103.63758942032877</v>
      </c>
      <c r="J444" s="306">
        <f t="shared" ca="1" si="188"/>
        <v>644.29262010737602</v>
      </c>
      <c r="K444" s="307">
        <f t="shared" ca="1" si="189"/>
        <v>-1.9149386236998596</v>
      </c>
      <c r="L444" s="304">
        <f t="shared" ca="1" si="174"/>
        <v>644.2954658499159</v>
      </c>
      <c r="M444" s="306">
        <f t="shared" ca="1" si="190"/>
        <v>-1.5019206335679598</v>
      </c>
      <c r="N444" s="304">
        <f t="shared" ca="1" si="191"/>
        <v>-86.053713467058728</v>
      </c>
      <c r="P444" s="310">
        <f t="shared" ca="1" si="192"/>
        <v>23</v>
      </c>
      <c r="Q444" s="304">
        <f t="shared" ca="1" si="193"/>
        <v>0</v>
      </c>
      <c r="R444" s="306">
        <f t="shared" ca="1" si="194"/>
        <v>0</v>
      </c>
      <c r="S444" s="307">
        <f t="shared" ca="1" si="195"/>
        <v>3.0549999999999997</v>
      </c>
      <c r="T444" s="304">
        <f t="shared" ca="1" si="175"/>
        <v>29.969549999999998</v>
      </c>
      <c r="U444" s="311">
        <f t="shared" ca="1" si="176"/>
        <v>0</v>
      </c>
      <c r="V444" s="306">
        <f t="shared" ca="1" si="177"/>
        <v>1.2252346024438676</v>
      </c>
      <c r="W444" s="304">
        <f t="shared" ca="1" si="178"/>
        <v>26.948011784047498</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0.9658125585917734</v>
      </c>
      <c r="AH444" s="304">
        <f t="shared" ca="1" si="202"/>
        <v>-8.8209275599547592</v>
      </c>
    </row>
    <row r="445" spans="1:34" x14ac:dyDescent="0.2">
      <c r="A445" s="347">
        <f t="shared" ca="1" si="180"/>
        <v>1E-4</v>
      </c>
      <c r="B445" s="304">
        <f t="shared" ca="1" si="181"/>
        <v>33.305000000000348</v>
      </c>
      <c r="D445" s="306">
        <f t="shared" ca="1" si="182"/>
        <v>-0.60706902015533659</v>
      </c>
      <c r="E445" s="307">
        <f t="shared" ca="1" si="183"/>
        <v>-1.0099612975772025</v>
      </c>
      <c r="F445" s="304">
        <f t="shared" ca="1" si="184"/>
        <v>1.1783694742465909</v>
      </c>
      <c r="G445" s="306">
        <f t="shared" ca="1" si="185"/>
        <v>7.1324077462287967</v>
      </c>
      <c r="H445" s="307">
        <f t="shared" ca="1" si="186"/>
        <v>-103.39196641416801</v>
      </c>
      <c r="I445" s="304">
        <f t="shared" ca="1" si="187"/>
        <v>103.63768599909451</v>
      </c>
      <c r="J445" s="306">
        <f t="shared" ca="1" si="188"/>
        <v>644.29262010737602</v>
      </c>
      <c r="K445" s="307">
        <f t="shared" ca="1" si="189"/>
        <v>-1.9252778152914698</v>
      </c>
      <c r="L445" s="304">
        <f t="shared" ca="1" si="174"/>
        <v>644.29549666243486</v>
      </c>
      <c r="M445" s="306">
        <f t="shared" ca="1" si="190"/>
        <v>-1.5019212850071118</v>
      </c>
      <c r="N445" s="304">
        <f t="shared" ca="1" si="191"/>
        <v>-86.053750791772757</v>
      </c>
      <c r="P445" s="310">
        <f t="shared" ca="1" si="192"/>
        <v>23</v>
      </c>
      <c r="Q445" s="304">
        <f t="shared" ca="1" si="193"/>
        <v>0</v>
      </c>
      <c r="R445" s="306">
        <f t="shared" ca="1" si="194"/>
        <v>0</v>
      </c>
      <c r="S445" s="307">
        <f t="shared" ca="1" si="195"/>
        <v>3.0549999999999997</v>
      </c>
      <c r="T445" s="304">
        <f t="shared" ca="1" si="175"/>
        <v>29.969549999999998</v>
      </c>
      <c r="U445" s="311">
        <f t="shared" ca="1" si="176"/>
        <v>0</v>
      </c>
      <c r="V445" s="306">
        <f t="shared" ca="1" si="177"/>
        <v>1.2252358692380638</v>
      </c>
      <c r="W445" s="304">
        <f t="shared" ca="1" si="178"/>
        <v>26.948089871333494</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0.96578743756235141</v>
      </c>
      <c r="AH445" s="304">
        <f t="shared" ca="1" si="202"/>
        <v>-8.8209531208011462</v>
      </c>
    </row>
    <row r="446" spans="1:34" x14ac:dyDescent="0.2">
      <c r="A446" s="347">
        <f t="shared" ca="1" si="180"/>
        <v>1E-4</v>
      </c>
      <c r="B446" s="304">
        <f t="shared" ca="1" si="181"/>
        <v>33.305100000000351</v>
      </c>
      <c r="D446" s="306">
        <f t="shared" ca="1" si="182"/>
        <v>-0.60706504655347282</v>
      </c>
      <c r="E446" s="307">
        <f t="shared" ca="1" si="183"/>
        <v>-1.0099354022267182</v>
      </c>
      <c r="F446" s="304">
        <f t="shared" ca="1" si="184"/>
        <v>1.1783452326961794</v>
      </c>
      <c r="G446" s="306">
        <f t="shared" ca="1" si="185"/>
        <v>7.1323470397241415</v>
      </c>
      <c r="H446" s="307">
        <f t="shared" ca="1" si="186"/>
        <v>-103.39206740770824</v>
      </c>
      <c r="I446" s="304">
        <f t="shared" ca="1" si="187"/>
        <v>103.6377825753482</v>
      </c>
      <c r="J446" s="306">
        <f t="shared" ca="1" si="188"/>
        <v>644.29262010737602</v>
      </c>
      <c r="K446" s="307">
        <f t="shared" ca="1" si="189"/>
        <v>-1.9356170169825635</v>
      </c>
      <c r="L446" s="304">
        <f t="shared" ca="1" si="174"/>
        <v>644.29552764089863</v>
      </c>
      <c r="M446" s="306">
        <f t="shared" ca="1" si="190"/>
        <v>-1.5019219364395049</v>
      </c>
      <c r="N446" s="304">
        <f t="shared" ca="1" si="191"/>
        <v>-86.053788116099511</v>
      </c>
      <c r="P446" s="310">
        <f t="shared" ca="1" si="192"/>
        <v>23</v>
      </c>
      <c r="Q446" s="304">
        <f t="shared" ca="1" si="193"/>
        <v>0</v>
      </c>
      <c r="R446" s="306">
        <f t="shared" ca="1" si="194"/>
        <v>0</v>
      </c>
      <c r="S446" s="307">
        <f t="shared" ca="1" si="195"/>
        <v>3.0549999999999997</v>
      </c>
      <c r="T446" s="304">
        <f t="shared" ca="1" si="175"/>
        <v>29.969549999999998</v>
      </c>
      <c r="U446" s="311">
        <f t="shared" ca="1" si="176"/>
        <v>0</v>
      </c>
      <c r="V446" s="306">
        <f t="shared" ca="1" si="177"/>
        <v>1.2252371360348076</v>
      </c>
      <c r="W446" s="304">
        <f t="shared" ca="1" si="178"/>
        <v>26.948167957519797</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0.96576231688418623</v>
      </c>
      <c r="AH446" s="304">
        <f t="shared" ca="1" si="202"/>
        <v>-8.8209786812875599</v>
      </c>
    </row>
    <row r="447" spans="1:34" x14ac:dyDescent="0.2">
      <c r="A447" s="347">
        <f t="shared" ca="1" si="180"/>
        <v>1E-4</v>
      </c>
      <c r="B447" s="304">
        <f t="shared" ca="1" si="181"/>
        <v>33.305200000000355</v>
      </c>
      <c r="D447" s="306">
        <f t="shared" ca="1" si="182"/>
        <v>-0.60706107295283362</v>
      </c>
      <c r="E447" s="307">
        <f t="shared" ca="1" si="183"/>
        <v>-1.0099095072408897</v>
      </c>
      <c r="F447" s="304">
        <f t="shared" ca="1" si="184"/>
        <v>1.1783209915427046</v>
      </c>
      <c r="G447" s="306">
        <f t="shared" ca="1" si="185"/>
        <v>7.1322863336168458</v>
      </c>
      <c r="H447" s="307">
        <f t="shared" ca="1" si="186"/>
        <v>-103.39216839865897</v>
      </c>
      <c r="I447" s="304">
        <f t="shared" ca="1" si="187"/>
        <v>103.63787914908985</v>
      </c>
      <c r="J447" s="306">
        <f t="shared" ca="1" si="188"/>
        <v>644.29262010737602</v>
      </c>
      <c r="K447" s="307">
        <f t="shared" ca="1" si="189"/>
        <v>-1.9459562287728818</v>
      </c>
      <c r="L447" s="304">
        <f t="shared" ca="1" si="174"/>
        <v>644.29555878530766</v>
      </c>
      <c r="M447" s="306">
        <f t="shared" ca="1" si="190"/>
        <v>-1.5019225878651394</v>
      </c>
      <c r="N447" s="304">
        <f t="shared" ca="1" si="191"/>
        <v>-86.053825440039034</v>
      </c>
      <c r="P447" s="310">
        <f t="shared" ca="1" si="192"/>
        <v>23</v>
      </c>
      <c r="Q447" s="304">
        <f t="shared" ca="1" si="193"/>
        <v>0</v>
      </c>
      <c r="R447" s="306">
        <f t="shared" ca="1" si="194"/>
        <v>0</v>
      </c>
      <c r="S447" s="307">
        <f t="shared" ca="1" si="195"/>
        <v>3.0549999999999997</v>
      </c>
      <c r="T447" s="304">
        <f t="shared" ca="1" si="175"/>
        <v>29.969549999999998</v>
      </c>
      <c r="U447" s="311">
        <f t="shared" ca="1" si="176"/>
        <v>0</v>
      </c>
      <c r="V447" s="306">
        <f t="shared" ca="1" si="177"/>
        <v>1.225238402834099</v>
      </c>
      <c r="W447" s="304">
        <f t="shared" ca="1" si="178"/>
        <v>26.948246042606417</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0.96573719655726897</v>
      </c>
      <c r="AH447" s="304">
        <f t="shared" ca="1" si="202"/>
        <v>-8.8210042414140091</v>
      </c>
    </row>
    <row r="448" spans="1:34" x14ac:dyDescent="0.2">
      <c r="A448" s="347">
        <f t="shared" ca="1" si="180"/>
        <v>1E-4</v>
      </c>
      <c r="B448" s="304">
        <f t="shared" ca="1" si="181"/>
        <v>33.305300000000358</v>
      </c>
      <c r="D448" s="306">
        <f t="shared" ca="1" si="182"/>
        <v>-0.60705709935341856</v>
      </c>
      <c r="E448" s="307">
        <f t="shared" ca="1" si="183"/>
        <v>-1.0098836126197153</v>
      </c>
      <c r="F448" s="304">
        <f t="shared" ca="1" si="184"/>
        <v>1.1782967507861648</v>
      </c>
      <c r="G448" s="306">
        <f t="shared" ca="1" si="185"/>
        <v>7.1322256279069105</v>
      </c>
      <c r="H448" s="307">
        <f t="shared" ca="1" si="186"/>
        <v>-103.39226938702024</v>
      </c>
      <c r="I448" s="304">
        <f t="shared" ca="1" si="187"/>
        <v>103.63797572031949</v>
      </c>
      <c r="J448" s="306">
        <f t="shared" ca="1" si="188"/>
        <v>644.29262010737602</v>
      </c>
      <c r="K448" s="307">
        <f t="shared" ca="1" si="189"/>
        <v>-1.9562954506621657</v>
      </c>
      <c r="L448" s="304">
        <f t="shared" ca="1" si="174"/>
        <v>644.29559009566242</v>
      </c>
      <c r="M448" s="306">
        <f t="shared" ca="1" si="190"/>
        <v>-1.5019232392840154</v>
      </c>
      <c r="N448" s="304">
        <f t="shared" ca="1" si="191"/>
        <v>-86.053862763591326</v>
      </c>
      <c r="P448" s="310">
        <f t="shared" ca="1" si="192"/>
        <v>23</v>
      </c>
      <c r="Q448" s="304">
        <f t="shared" ca="1" si="193"/>
        <v>0</v>
      </c>
      <c r="R448" s="306">
        <f t="shared" ca="1" si="194"/>
        <v>0</v>
      </c>
      <c r="S448" s="307">
        <f t="shared" ca="1" si="195"/>
        <v>3.0549999999999997</v>
      </c>
      <c r="T448" s="304">
        <f t="shared" ca="1" si="175"/>
        <v>29.969549999999998</v>
      </c>
      <c r="U448" s="311">
        <f t="shared" ca="1" si="176"/>
        <v>0</v>
      </c>
      <c r="V448" s="306">
        <f t="shared" ca="1" si="177"/>
        <v>1.2252396696359371</v>
      </c>
      <c r="W448" s="304">
        <f t="shared" ca="1" si="178"/>
        <v>26.948324126593327</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0.96571207658159608</v>
      </c>
      <c r="AH448" s="304">
        <f t="shared" ca="1" si="202"/>
        <v>-8.8210298011804973</v>
      </c>
    </row>
    <row r="449" spans="1:34" x14ac:dyDescent="0.2">
      <c r="A449" s="347">
        <f t="shared" ca="1" si="180"/>
        <v>1E-4</v>
      </c>
      <c r="B449" s="304">
        <f t="shared" ca="1" si="181"/>
        <v>33.305400000000361</v>
      </c>
      <c r="D449" s="306">
        <f t="shared" ca="1" si="182"/>
        <v>-0.60705312575522807</v>
      </c>
      <c r="E449" s="307">
        <f t="shared" ca="1" si="183"/>
        <v>-1.0098577183632038</v>
      </c>
      <c r="F449" s="304">
        <f t="shared" ca="1" si="184"/>
        <v>1.1782725104265688</v>
      </c>
      <c r="G449" s="306">
        <f t="shared" ca="1" si="185"/>
        <v>7.1321649225943347</v>
      </c>
      <c r="H449" s="307">
        <f t="shared" ca="1" si="186"/>
        <v>-103.39237037279207</v>
      </c>
      <c r="I449" s="304">
        <f t="shared" ca="1" si="187"/>
        <v>103.63807228903718</v>
      </c>
      <c r="J449" s="306">
        <f t="shared" ca="1" si="188"/>
        <v>644.29262010737602</v>
      </c>
      <c r="K449" s="307">
        <f t="shared" ca="1" si="189"/>
        <v>-1.9666346826501564</v>
      </c>
      <c r="L449" s="304">
        <f t="shared" ca="1" si="174"/>
        <v>644.29562157196335</v>
      </c>
      <c r="M449" s="306">
        <f t="shared" ca="1" si="190"/>
        <v>-1.501923890696133</v>
      </c>
      <c r="N449" s="304">
        <f t="shared" ca="1" si="191"/>
        <v>-86.053900086756386</v>
      </c>
      <c r="P449" s="310">
        <f t="shared" ca="1" si="192"/>
        <v>23</v>
      </c>
      <c r="Q449" s="304">
        <f t="shared" ca="1" si="193"/>
        <v>0</v>
      </c>
      <c r="R449" s="306">
        <f t="shared" ca="1" si="194"/>
        <v>0</v>
      </c>
      <c r="S449" s="307">
        <f t="shared" ca="1" si="195"/>
        <v>3.0549999999999997</v>
      </c>
      <c r="T449" s="304">
        <f t="shared" ca="1" si="175"/>
        <v>29.969549999999998</v>
      </c>
      <c r="U449" s="311">
        <f t="shared" ca="1" si="176"/>
        <v>0</v>
      </c>
      <c r="V449" s="306">
        <f t="shared" ca="1" si="177"/>
        <v>1.2252409364403227</v>
      </c>
      <c r="W449" s="304">
        <f t="shared" ca="1" si="178"/>
        <v>26.948402209480591</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0.96568695695717999</v>
      </c>
      <c r="AH449" s="304">
        <f t="shared" ca="1" si="202"/>
        <v>-8.8210553605870139</v>
      </c>
    </row>
    <row r="450" spans="1:34" x14ac:dyDescent="0.2">
      <c r="A450" s="347">
        <f t="shared" ca="1" si="180"/>
        <v>1E-4</v>
      </c>
      <c r="B450" s="304">
        <f t="shared" ca="1" si="181"/>
        <v>33.305500000000364</v>
      </c>
      <c r="D450" s="306">
        <f t="shared" ca="1" si="182"/>
        <v>-0.60704915215826305</v>
      </c>
      <c r="E450" s="307">
        <f t="shared" ca="1" si="183"/>
        <v>-1.0098318244713322</v>
      </c>
      <c r="F450" s="304">
        <f t="shared" ca="1" si="184"/>
        <v>1.1782482704638975</v>
      </c>
      <c r="G450" s="306">
        <f t="shared" ca="1" si="185"/>
        <v>7.1321042176791192</v>
      </c>
      <c r="H450" s="307">
        <f t="shared" ca="1" si="186"/>
        <v>-103.39247135597452</v>
      </c>
      <c r="I450" s="304">
        <f t="shared" ca="1" si="187"/>
        <v>103.63816885524294</v>
      </c>
      <c r="J450" s="306">
        <f t="shared" ca="1" si="188"/>
        <v>644.29262010737602</v>
      </c>
      <c r="K450" s="307">
        <f t="shared" ca="1" si="189"/>
        <v>-1.9769739247365947</v>
      </c>
      <c r="L450" s="304">
        <f t="shared" ca="1" si="174"/>
        <v>644.2956532142108</v>
      </c>
      <c r="M450" s="306">
        <f t="shared" ca="1" si="190"/>
        <v>-1.5019245421014922</v>
      </c>
      <c r="N450" s="304">
        <f t="shared" ca="1" si="191"/>
        <v>-86.053937409534228</v>
      </c>
      <c r="P450" s="310">
        <f t="shared" ca="1" si="192"/>
        <v>23</v>
      </c>
      <c r="Q450" s="304">
        <f t="shared" ca="1" si="193"/>
        <v>0</v>
      </c>
      <c r="R450" s="306">
        <f t="shared" ca="1" si="194"/>
        <v>0</v>
      </c>
      <c r="S450" s="307">
        <f t="shared" ca="1" si="195"/>
        <v>3.0549999999999997</v>
      </c>
      <c r="T450" s="304">
        <f t="shared" ca="1" si="175"/>
        <v>29.969549999999998</v>
      </c>
      <c r="U450" s="311">
        <f t="shared" ca="1" si="176"/>
        <v>0</v>
      </c>
      <c r="V450" s="306">
        <f t="shared" ca="1" si="177"/>
        <v>1.2252422032472554</v>
      </c>
      <c r="W450" s="304">
        <f t="shared" ca="1" si="178"/>
        <v>26.948480291268186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0.96566183768399583</v>
      </c>
      <c r="AH450" s="304">
        <f t="shared" ca="1" si="202"/>
        <v>-8.821080919633582</v>
      </c>
    </row>
    <row r="451" spans="1:34" x14ac:dyDescent="0.2">
      <c r="A451" s="347">
        <f t="shared" ca="1" si="180"/>
        <v>1E-4</v>
      </c>
      <c r="B451" s="304">
        <f t="shared" ca="1" si="181"/>
        <v>33.305600000000368</v>
      </c>
      <c r="D451" s="306">
        <f t="shared" ca="1" si="182"/>
        <v>-0.60704517856252416</v>
      </c>
      <c r="E451" s="307">
        <f t="shared" ca="1" si="183"/>
        <v>-1.0098059309441112</v>
      </c>
      <c r="F451" s="304">
        <f t="shared" ca="1" si="184"/>
        <v>1.1782240308981606</v>
      </c>
      <c r="G451" s="306">
        <f t="shared" ca="1" si="185"/>
        <v>7.1320435131612632</v>
      </c>
      <c r="H451" s="307">
        <f t="shared" ca="1" si="186"/>
        <v>-103.39257233656761</v>
      </c>
      <c r="I451" s="304">
        <f t="shared" ca="1" si="187"/>
        <v>103.6382654189368</v>
      </c>
      <c r="J451" s="306">
        <f t="shared" ca="1" si="188"/>
        <v>644.29262010737602</v>
      </c>
      <c r="K451" s="307">
        <f t="shared" ca="1" si="189"/>
        <v>-1.9873131769212218</v>
      </c>
      <c r="L451" s="304">
        <f t="shared" ca="1" si="174"/>
        <v>644.29568502240545</v>
      </c>
      <c r="M451" s="306">
        <f t="shared" ca="1" si="190"/>
        <v>-1.501925193500093</v>
      </c>
      <c r="N451" s="304">
        <f t="shared" ca="1" si="191"/>
        <v>-86.053974731924839</v>
      </c>
      <c r="P451" s="310">
        <f t="shared" ca="1" si="192"/>
        <v>23</v>
      </c>
      <c r="Q451" s="304">
        <f t="shared" ca="1" si="193"/>
        <v>0</v>
      </c>
      <c r="R451" s="306">
        <f t="shared" ca="1" si="194"/>
        <v>0</v>
      </c>
      <c r="S451" s="307">
        <f t="shared" ca="1" si="195"/>
        <v>3.0549999999999997</v>
      </c>
      <c r="T451" s="304">
        <f t="shared" ca="1" si="175"/>
        <v>29.969549999999998</v>
      </c>
      <c r="U451" s="311">
        <f t="shared" ca="1" si="176"/>
        <v>0</v>
      </c>
      <c r="V451" s="306">
        <f t="shared" ca="1" si="177"/>
        <v>1.2252434700567354</v>
      </c>
      <c r="W451" s="304">
        <f t="shared" ca="1" si="178"/>
        <v>26.948558371956128</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0.96563671876205426</v>
      </c>
      <c r="AH451" s="304">
        <f t="shared" ca="1" si="202"/>
        <v>-8.8211064783201927</v>
      </c>
    </row>
    <row r="452" spans="1:34" x14ac:dyDescent="0.2">
      <c r="A452" s="347">
        <f t="shared" ca="1" si="180"/>
        <v>1E-4</v>
      </c>
      <c r="B452" s="304">
        <f t="shared" ca="1" si="181"/>
        <v>33.305700000000371</v>
      </c>
      <c r="D452" s="306">
        <f t="shared" ca="1" si="182"/>
        <v>-0.60704120496801284</v>
      </c>
      <c r="E452" s="307">
        <f t="shared" ca="1" si="183"/>
        <v>-1.0097800377815318</v>
      </c>
      <c r="F452" s="304">
        <f t="shared" ca="1" si="184"/>
        <v>1.1781997917293521</v>
      </c>
      <c r="G452" s="306">
        <f t="shared" ca="1" si="185"/>
        <v>7.1319828090407666</v>
      </c>
      <c r="H452" s="307">
        <f t="shared" ca="1" si="186"/>
        <v>-103.39267331457138</v>
      </c>
      <c r="I452" s="304">
        <f t="shared" ca="1" si="187"/>
        <v>103.6383619801188</v>
      </c>
      <c r="J452" s="306">
        <f t="shared" ca="1" si="188"/>
        <v>644.29262010737602</v>
      </c>
      <c r="K452" s="307">
        <f t="shared" ca="1" si="189"/>
        <v>-1.9976524392037787</v>
      </c>
      <c r="L452" s="304">
        <f t="shared" ref="L452:L515" ca="1" si="203">SQRT(pos_x^2+pos_z^2)</f>
        <v>644.29571699654764</v>
      </c>
      <c r="M452" s="306">
        <f t="shared" ca="1" si="190"/>
        <v>-1.5019258448919357</v>
      </c>
      <c r="N452" s="304">
        <f t="shared" ca="1" si="191"/>
        <v>-86.054012053928233</v>
      </c>
      <c r="P452" s="310">
        <f t="shared" ca="1" si="192"/>
        <v>23</v>
      </c>
      <c r="Q452" s="304">
        <f t="shared" ca="1" si="193"/>
        <v>0</v>
      </c>
      <c r="R452" s="306">
        <f t="shared" ca="1" si="194"/>
        <v>0</v>
      </c>
      <c r="S452" s="307">
        <f t="shared" ca="1" si="195"/>
        <v>3.0549999999999997</v>
      </c>
      <c r="T452" s="304">
        <f t="shared" ref="T452:T515" ca="1" si="204">m*g</f>
        <v>29.969549999999998</v>
      </c>
      <c r="U452" s="311">
        <f t="shared" ref="U452:U515" ca="1" si="205">IF(pos_xz&lt;L_rampe,Poids*COS(Beta),0)</f>
        <v>0</v>
      </c>
      <c r="V452" s="306">
        <f t="shared" ref="V452:V515" ca="1" si="206">Rho_moyen*(20000-Alt_rampe-pos_z)/(20000+Alt_rampe+pos_z)</f>
        <v>1.2252447368687627</v>
      </c>
      <c r="W452" s="304">
        <f t="shared" ref="W452:W515" ca="1" si="207">1/2*Rho*Sref*Cx*vit_xz^2</f>
        <v>26.948636451544438</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0.96561160019134995</v>
      </c>
      <c r="AH452" s="304">
        <f t="shared" ca="1" si="202"/>
        <v>-8.8211320366468513</v>
      </c>
    </row>
    <row r="453" spans="1:34" x14ac:dyDescent="0.2">
      <c r="A453" s="347">
        <f t="shared" ref="A453:A516" ca="1" si="209">IF(B452+0.01&lt;=T_ini+ROUNDUP(Temps_fin_propu,0), 0.01, IF(K452&gt;0, 0.1, 0.0001))</f>
        <v>1E-4</v>
      </c>
      <c r="B453" s="304">
        <f t="shared" ref="B453:B516" ca="1" si="210">B452+pas</f>
        <v>33.305800000000374</v>
      </c>
      <c r="D453" s="306">
        <f t="shared" ref="D453:D516" ca="1" si="211">IF(AND(L452&lt;L_rampe,Poussee&lt;Poids*SIN(M452)),0,(-W452+Poussee)/m*COS(M452)-U452/m*SIN(M452))</f>
        <v>-0.60703723137472898</v>
      </c>
      <c r="E453" s="307">
        <f t="shared" ref="E453:E516" ca="1" si="212">IF(AND(L452&lt;L_rampe,Poussee&lt;Poids*SIN(M452)),0,(-W452+Poussee)/m*SIN(M452)+U452/m*COS(M452)-Poids/m)</f>
        <v>-1.0097541449835923</v>
      </c>
      <c r="F453" s="304">
        <f t="shared" ref="F453:F516" ca="1" si="213">SQRT(acc_x^2+acc_z^2)</f>
        <v>1.1781755529574707</v>
      </c>
      <c r="G453" s="306">
        <f t="shared" ref="G453:G516" ca="1" si="214">G452+acc_x*pas</f>
        <v>7.1319221053176296</v>
      </c>
      <c r="H453" s="307">
        <f t="shared" ref="H453:H516" ca="1" si="215">H452+acc_z*pas</f>
        <v>-103.39277428998588</v>
      </c>
      <c r="I453" s="304">
        <f t="shared" ref="I453:I516" ca="1" si="216">SQRT(vit_x^2+vit_z^2)</f>
        <v>103.63845853878898</v>
      </c>
      <c r="J453" s="306">
        <f t="shared" ref="J453:J516" ca="1" si="217">J452+0.5*(vit_x+G452)*pas*(K452&gt;=0)</f>
        <v>644.29262010737602</v>
      </c>
      <c r="K453" s="307">
        <f t="shared" ref="K453:K516" ca="1" si="218">K452+0.5*(vit_z+H452)*pas</f>
        <v>-2.0079917115840065</v>
      </c>
      <c r="L453" s="304">
        <f t="shared" ca="1" si="203"/>
        <v>644.29574913663782</v>
      </c>
      <c r="M453" s="306">
        <f t="shared" ref="M453:M516" ca="1" si="219">IF(AND(L452&gt;L_rampe,G453&gt;0),ATAN2(G453,H453),$M$4)</f>
        <v>-1.5019264962770202</v>
      </c>
      <c r="N453" s="304">
        <f t="shared" ref="N453:N516" ca="1" si="220">DEGREES(Beta)</f>
        <v>-86.054049375544409</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3.0549999999999997</v>
      </c>
      <c r="T453" s="304">
        <f t="shared" ca="1" si="204"/>
        <v>29.969549999999998</v>
      </c>
      <c r="U453" s="311">
        <f t="shared" ca="1" si="205"/>
        <v>0</v>
      </c>
      <c r="V453" s="306">
        <f t="shared" ca="1" si="206"/>
        <v>1.225246003683337</v>
      </c>
      <c r="W453" s="304">
        <f t="shared" ca="1" si="207"/>
        <v>26.948714530033129</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0.96558648197187402</v>
      </c>
      <c r="AH453" s="304">
        <f t="shared" ref="AH453:AH516" ca="1" si="231">IF(AND(L452&lt;L_rampe,Poussee&lt;Poids*SIN(M452)), g*SIN(M452), (-W452+Poussee)/m)</f>
        <v>-8.821157594613565</v>
      </c>
    </row>
    <row r="454" spans="1:34" x14ac:dyDescent="0.2">
      <c r="A454" s="347">
        <f t="shared" ca="1" si="209"/>
        <v>1E-4</v>
      </c>
      <c r="B454" s="304">
        <f t="shared" ca="1" si="210"/>
        <v>33.305900000000378</v>
      </c>
      <c r="D454" s="306">
        <f t="shared" ca="1" si="211"/>
        <v>-0.60703325778267403</v>
      </c>
      <c r="E454" s="307">
        <f t="shared" ca="1" si="212"/>
        <v>-1.0097282525502838</v>
      </c>
      <c r="F454" s="304">
        <f t="shared" ca="1" si="213"/>
        <v>1.1781513145825098</v>
      </c>
      <c r="G454" s="306">
        <f t="shared" ca="1" si="214"/>
        <v>7.1318614019918511</v>
      </c>
      <c r="H454" s="307">
        <f t="shared" ca="1" si="215"/>
        <v>-103.39287526281113</v>
      </c>
      <c r="I454" s="304">
        <f t="shared" ca="1" si="216"/>
        <v>103.63855509494738</v>
      </c>
      <c r="J454" s="306">
        <f t="shared" ca="1" si="217"/>
        <v>644.29262010737602</v>
      </c>
      <c r="K454" s="307">
        <f t="shared" ca="1" si="218"/>
        <v>-2.0183309940616465</v>
      </c>
      <c r="L454" s="304">
        <f t="shared" ca="1" si="203"/>
        <v>644.29578144267646</v>
      </c>
      <c r="M454" s="306">
        <f t="shared" ca="1" si="219"/>
        <v>-1.5019271476553469</v>
      </c>
      <c r="N454" s="304">
        <f t="shared" ca="1" si="220"/>
        <v>-86.054086696773396</v>
      </c>
      <c r="P454" s="310">
        <f t="shared" ca="1" si="221"/>
        <v>23</v>
      </c>
      <c r="Q454" s="304">
        <f t="shared" ca="1" si="222"/>
        <v>0</v>
      </c>
      <c r="R454" s="306">
        <f t="shared" ca="1" si="223"/>
        <v>0</v>
      </c>
      <c r="S454" s="307">
        <f t="shared" ca="1" si="224"/>
        <v>3.0549999999999997</v>
      </c>
      <c r="T454" s="304">
        <f t="shared" ca="1" si="204"/>
        <v>29.969549999999998</v>
      </c>
      <c r="U454" s="311">
        <f t="shared" ca="1" si="205"/>
        <v>0</v>
      </c>
      <c r="V454" s="306">
        <f t="shared" ca="1" si="206"/>
        <v>1.2252472705004585</v>
      </c>
      <c r="W454" s="304">
        <f t="shared" ca="1" si="207"/>
        <v>26.948792607422188</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0.96556136410362647</v>
      </c>
      <c r="AH454" s="304">
        <f t="shared" ca="1" si="231"/>
        <v>-8.8211831522203372</v>
      </c>
    </row>
    <row r="455" spans="1:34" x14ac:dyDescent="0.2">
      <c r="A455" s="347">
        <f t="shared" ca="1" si="209"/>
        <v>1E-4</v>
      </c>
      <c r="B455" s="304">
        <f t="shared" ca="1" si="210"/>
        <v>33.306000000000381</v>
      </c>
      <c r="D455" s="306">
        <f t="shared" ca="1" si="211"/>
        <v>-0.6070292841918471</v>
      </c>
      <c r="E455" s="307">
        <f t="shared" ca="1" si="212"/>
        <v>-1.0097023604816115</v>
      </c>
      <c r="F455" s="304">
        <f t="shared" ca="1" si="213"/>
        <v>1.1781270766044742</v>
      </c>
      <c r="G455" s="306">
        <f t="shared" ca="1" si="214"/>
        <v>7.1318006990634322</v>
      </c>
      <c r="H455" s="307">
        <f t="shared" ca="1" si="215"/>
        <v>-103.39297623304718</v>
      </c>
      <c r="I455" s="304">
        <f t="shared" ca="1" si="216"/>
        <v>103.63865164859402</v>
      </c>
      <c r="J455" s="306">
        <f t="shared" ca="1" si="217"/>
        <v>644.29262010737602</v>
      </c>
      <c r="K455" s="307">
        <f t="shared" ca="1" si="218"/>
        <v>-2.0286702866364394</v>
      </c>
      <c r="L455" s="304">
        <f t="shared" ca="1" si="203"/>
        <v>644.29581391466411</v>
      </c>
      <c r="M455" s="306">
        <f t="shared" ca="1" si="219"/>
        <v>-1.5019277990269155</v>
      </c>
      <c r="N455" s="304">
        <f t="shared" ca="1" si="220"/>
        <v>-86.054124017615166</v>
      </c>
      <c r="P455" s="310">
        <f t="shared" ca="1" si="221"/>
        <v>23</v>
      </c>
      <c r="Q455" s="304">
        <f t="shared" ca="1" si="222"/>
        <v>0</v>
      </c>
      <c r="R455" s="306">
        <f t="shared" ca="1" si="223"/>
        <v>0</v>
      </c>
      <c r="S455" s="307">
        <f t="shared" ca="1" si="224"/>
        <v>3.0549999999999997</v>
      </c>
      <c r="T455" s="304">
        <f t="shared" ca="1" si="204"/>
        <v>29.969549999999998</v>
      </c>
      <c r="U455" s="311">
        <f t="shared" ca="1" si="205"/>
        <v>0</v>
      </c>
      <c r="V455" s="306">
        <f t="shared" ca="1" si="206"/>
        <v>1.2252485373201267</v>
      </c>
      <c r="W455" s="304">
        <f t="shared" ca="1" si="207"/>
        <v>26.948870683711643</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0.96553624658660553</v>
      </c>
      <c r="AH455" s="304">
        <f t="shared" ca="1" si="231"/>
        <v>-8.8212087094671663</v>
      </c>
    </row>
    <row r="456" spans="1:34" x14ac:dyDescent="0.2">
      <c r="A456" s="347">
        <f t="shared" ca="1" si="209"/>
        <v>1E-4</v>
      </c>
      <c r="B456" s="304">
        <f t="shared" ca="1" si="210"/>
        <v>33.306100000000384</v>
      </c>
      <c r="D456" s="306">
        <f t="shared" ca="1" si="211"/>
        <v>-0.60702531060224973</v>
      </c>
      <c r="E456" s="307">
        <f t="shared" ca="1" si="212"/>
        <v>-1.0096764687775686</v>
      </c>
      <c r="F456" s="304">
        <f t="shared" ca="1" si="213"/>
        <v>1.1781028390233588</v>
      </c>
      <c r="G456" s="306">
        <f t="shared" ca="1" si="214"/>
        <v>7.1317399965323718</v>
      </c>
      <c r="H456" s="307">
        <f t="shared" ca="1" si="215"/>
        <v>-103.39307720069405</v>
      </c>
      <c r="I456" s="304">
        <f t="shared" ca="1" si="216"/>
        <v>103.63874819972895</v>
      </c>
      <c r="J456" s="306">
        <f t="shared" ca="1" si="217"/>
        <v>644.29262010737602</v>
      </c>
      <c r="K456" s="307">
        <f t="shared" ca="1" si="218"/>
        <v>-2.0390095893081264</v>
      </c>
      <c r="L456" s="304">
        <f t="shared" ca="1" si="203"/>
        <v>644.29584655260112</v>
      </c>
      <c r="M456" s="306">
        <f t="shared" ca="1" si="219"/>
        <v>-1.5019284503917263</v>
      </c>
      <c r="N456" s="304">
        <f t="shared" ca="1" si="220"/>
        <v>-86.054161338069747</v>
      </c>
      <c r="P456" s="310">
        <f t="shared" ca="1" si="221"/>
        <v>23</v>
      </c>
      <c r="Q456" s="304">
        <f t="shared" ca="1" si="222"/>
        <v>0</v>
      </c>
      <c r="R456" s="306">
        <f t="shared" ca="1" si="223"/>
        <v>0</v>
      </c>
      <c r="S456" s="307">
        <f t="shared" ca="1" si="224"/>
        <v>3.0549999999999997</v>
      </c>
      <c r="T456" s="304">
        <f t="shared" ca="1" si="204"/>
        <v>29.969549999999998</v>
      </c>
      <c r="U456" s="311">
        <f t="shared" ca="1" si="205"/>
        <v>0</v>
      </c>
      <c r="V456" s="306">
        <f t="shared" ca="1" si="206"/>
        <v>1.2252498041423425</v>
      </c>
      <c r="W456" s="304">
        <f t="shared" ca="1" si="207"/>
        <v>26.948948758901505</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0.96551112942080941</v>
      </c>
      <c r="AH456" s="304">
        <f t="shared" ca="1" si="231"/>
        <v>-8.8212342663540575</v>
      </c>
    </row>
    <row r="457" spans="1:34" x14ac:dyDescent="0.2">
      <c r="A457" s="347">
        <f t="shared" ca="1" si="209"/>
        <v>1E-4</v>
      </c>
      <c r="B457" s="304">
        <f t="shared" ca="1" si="210"/>
        <v>33.306200000000388</v>
      </c>
      <c r="D457" s="306">
        <f t="shared" ca="1" si="211"/>
        <v>-0.60702133701388394</v>
      </c>
      <c r="E457" s="307">
        <f t="shared" ca="1" si="212"/>
        <v>-1.0096505774381495</v>
      </c>
      <c r="F457" s="304">
        <f t="shared" ca="1" si="213"/>
        <v>1.1780786018391609</v>
      </c>
      <c r="G457" s="306">
        <f t="shared" ca="1" si="214"/>
        <v>7.13167929439867</v>
      </c>
      <c r="H457" s="307">
        <f t="shared" ca="1" si="215"/>
        <v>-103.39317816575179</v>
      </c>
      <c r="I457" s="304">
        <f t="shared" ca="1" si="216"/>
        <v>103.63884474835218</v>
      </c>
      <c r="J457" s="306">
        <f t="shared" ca="1" si="217"/>
        <v>644.29262010737602</v>
      </c>
      <c r="K457" s="307">
        <f t="shared" ca="1" si="218"/>
        <v>-2.0493489020764488</v>
      </c>
      <c r="L457" s="304">
        <f t="shared" ca="1" si="203"/>
        <v>644.29587935648783</v>
      </c>
      <c r="M457" s="306">
        <f t="shared" ca="1" si="219"/>
        <v>-1.5019291017497796</v>
      </c>
      <c r="N457" s="304">
        <f t="shared" ca="1" si="220"/>
        <v>-86.054198658137153</v>
      </c>
      <c r="P457" s="310">
        <f t="shared" ca="1" si="221"/>
        <v>23</v>
      </c>
      <c r="Q457" s="304">
        <f t="shared" ca="1" si="222"/>
        <v>0</v>
      </c>
      <c r="R457" s="306">
        <f t="shared" ca="1" si="223"/>
        <v>0</v>
      </c>
      <c r="S457" s="307">
        <f t="shared" ca="1" si="224"/>
        <v>3.0549999999999997</v>
      </c>
      <c r="T457" s="304">
        <f t="shared" ca="1" si="204"/>
        <v>29.969549999999998</v>
      </c>
      <c r="U457" s="311">
        <f t="shared" ca="1" si="205"/>
        <v>0</v>
      </c>
      <c r="V457" s="306">
        <f t="shared" ca="1" si="206"/>
        <v>1.2252510709671052</v>
      </c>
      <c r="W457" s="304">
        <f t="shared" ca="1" si="207"/>
        <v>26.949026832991784</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0.96548601260622924</v>
      </c>
      <c r="AH457" s="304">
        <f t="shared" ca="1" si="231"/>
        <v>-8.821259822881018</v>
      </c>
    </row>
    <row r="458" spans="1:34" x14ac:dyDescent="0.2">
      <c r="A458" s="347">
        <f t="shared" ca="1" si="209"/>
        <v>1E-4</v>
      </c>
      <c r="B458" s="304">
        <f t="shared" ca="1" si="210"/>
        <v>33.306300000000391</v>
      </c>
      <c r="D458" s="306">
        <f t="shared" ca="1" si="211"/>
        <v>-0.60701736342674661</v>
      </c>
      <c r="E458" s="307">
        <f t="shared" ca="1" si="212"/>
        <v>-1.0096246864633507</v>
      </c>
      <c r="F458" s="304">
        <f t="shared" ca="1" si="213"/>
        <v>1.1780543650518758</v>
      </c>
      <c r="G458" s="306">
        <f t="shared" ca="1" si="214"/>
        <v>7.1316185926623277</v>
      </c>
      <c r="H458" s="307">
        <f t="shared" ca="1" si="215"/>
        <v>-103.39327912822044</v>
      </c>
      <c r="I458" s="304">
        <f t="shared" ca="1" si="216"/>
        <v>103.63894129446379</v>
      </c>
      <c r="J458" s="306">
        <f t="shared" ca="1" si="217"/>
        <v>644.29262010737602</v>
      </c>
      <c r="K458" s="307">
        <f t="shared" ca="1" si="218"/>
        <v>-2.0596882249411474</v>
      </c>
      <c r="L458" s="304">
        <f t="shared" ca="1" si="203"/>
        <v>644.29591232632504</v>
      </c>
      <c r="M458" s="306">
        <f t="shared" ca="1" si="219"/>
        <v>-1.5019297531010751</v>
      </c>
      <c r="N458" s="304">
        <f t="shared" ca="1" si="220"/>
        <v>-86.05423597781737</v>
      </c>
      <c r="P458" s="310">
        <f t="shared" ca="1" si="221"/>
        <v>23</v>
      </c>
      <c r="Q458" s="304">
        <f t="shared" ca="1" si="222"/>
        <v>0</v>
      </c>
      <c r="R458" s="306">
        <f t="shared" ca="1" si="223"/>
        <v>0</v>
      </c>
      <c r="S458" s="307">
        <f t="shared" ca="1" si="224"/>
        <v>3.0549999999999997</v>
      </c>
      <c r="T458" s="304">
        <f t="shared" ca="1" si="204"/>
        <v>29.969549999999998</v>
      </c>
      <c r="U458" s="311">
        <f t="shared" ca="1" si="205"/>
        <v>0</v>
      </c>
      <c r="V458" s="306">
        <f t="shared" ca="1" si="206"/>
        <v>1.2252523377944144</v>
      </c>
      <c r="W458" s="304">
        <f t="shared" ca="1" si="207"/>
        <v>26.94910490598248</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0.96546089614286501</v>
      </c>
      <c r="AH458" s="304">
        <f t="shared" ca="1" si="231"/>
        <v>-8.8212853790480477</v>
      </c>
    </row>
    <row r="459" spans="1:34" x14ac:dyDescent="0.2">
      <c r="A459" s="347">
        <f t="shared" ca="1" si="209"/>
        <v>1E-4</v>
      </c>
      <c r="B459" s="304">
        <f t="shared" ca="1" si="210"/>
        <v>33.306400000000394</v>
      </c>
      <c r="D459" s="306">
        <f t="shared" ca="1" si="211"/>
        <v>-0.60701338984084152</v>
      </c>
      <c r="E459" s="307">
        <f t="shared" ca="1" si="212"/>
        <v>-1.0095987958531705</v>
      </c>
      <c r="F459" s="304">
        <f t="shared" ca="1" si="213"/>
        <v>1.1780301286615047</v>
      </c>
      <c r="G459" s="306">
        <f t="shared" ca="1" si="214"/>
        <v>7.1315578913233439</v>
      </c>
      <c r="H459" s="307">
        <f t="shared" ca="1" si="215"/>
        <v>-103.39338008810003</v>
      </c>
      <c r="I459" s="304">
        <f t="shared" ca="1" si="216"/>
        <v>103.63903783806379</v>
      </c>
      <c r="J459" s="306">
        <f t="shared" ca="1" si="217"/>
        <v>644.29262010737602</v>
      </c>
      <c r="K459" s="307">
        <f t="shared" ca="1" si="218"/>
        <v>-2.0700275579019634</v>
      </c>
      <c r="L459" s="304">
        <f t="shared" ca="1" si="203"/>
        <v>644.29594546211297</v>
      </c>
      <c r="M459" s="306">
        <f t="shared" ca="1" si="219"/>
        <v>-1.501930404445613</v>
      </c>
      <c r="N459" s="304">
        <f t="shared" ca="1" si="220"/>
        <v>-86.054273297110399</v>
      </c>
      <c r="P459" s="310">
        <f t="shared" ca="1" si="221"/>
        <v>23</v>
      </c>
      <c r="Q459" s="304">
        <f t="shared" ca="1" si="222"/>
        <v>0</v>
      </c>
      <c r="R459" s="306">
        <f t="shared" ca="1" si="223"/>
        <v>0</v>
      </c>
      <c r="S459" s="307">
        <f t="shared" ca="1" si="224"/>
        <v>3.0549999999999997</v>
      </c>
      <c r="T459" s="304">
        <f t="shared" ca="1" si="204"/>
        <v>29.969549999999998</v>
      </c>
      <c r="U459" s="311">
        <f t="shared" ca="1" si="205"/>
        <v>0</v>
      </c>
      <c r="V459" s="306">
        <f t="shared" ca="1" si="206"/>
        <v>1.225253604624271</v>
      </c>
      <c r="W459" s="304">
        <f t="shared" ca="1" si="207"/>
        <v>26.949182977873619</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0.96543578003071495</v>
      </c>
      <c r="AH459" s="304">
        <f t="shared" ca="1" si="231"/>
        <v>-8.8213109348551502</v>
      </c>
    </row>
    <row r="460" spans="1:34" x14ac:dyDescent="0.2">
      <c r="A460" s="347">
        <f t="shared" ca="1" si="209"/>
        <v>1E-4</v>
      </c>
      <c r="B460" s="304">
        <f t="shared" ca="1" si="210"/>
        <v>33.306500000000398</v>
      </c>
      <c r="D460" s="306">
        <f t="shared" ca="1" si="211"/>
        <v>-0.60700941625617011</v>
      </c>
      <c r="E460" s="307">
        <f t="shared" ca="1" si="212"/>
        <v>-1.0095729056076053</v>
      </c>
      <c r="F460" s="304">
        <f t="shared" ca="1" si="213"/>
        <v>1.1780058926680457</v>
      </c>
      <c r="G460" s="306">
        <f t="shared" ca="1" si="214"/>
        <v>7.1314971903817179</v>
      </c>
      <c r="H460" s="307">
        <f t="shared" ca="1" si="215"/>
        <v>-103.39348104539059</v>
      </c>
      <c r="I460" s="304">
        <f t="shared" ca="1" si="216"/>
        <v>103.63913437915218</v>
      </c>
      <c r="J460" s="306">
        <f t="shared" ca="1" si="217"/>
        <v>644.29262010737602</v>
      </c>
      <c r="K460" s="307">
        <f t="shared" ca="1" si="218"/>
        <v>-2.0803669009586381</v>
      </c>
      <c r="L460" s="304">
        <f t="shared" ca="1" si="203"/>
        <v>644.29597876385208</v>
      </c>
      <c r="M460" s="306">
        <f t="shared" ca="1" si="219"/>
        <v>-1.5019310557833936</v>
      </c>
      <c r="N460" s="304">
        <f t="shared" ca="1" si="220"/>
        <v>-86.054310616016267</v>
      </c>
      <c r="P460" s="310">
        <f t="shared" ca="1" si="221"/>
        <v>23</v>
      </c>
      <c r="Q460" s="304">
        <f t="shared" ca="1" si="222"/>
        <v>0</v>
      </c>
      <c r="R460" s="306">
        <f t="shared" ca="1" si="223"/>
        <v>0</v>
      </c>
      <c r="S460" s="307">
        <f t="shared" ca="1" si="224"/>
        <v>3.0549999999999997</v>
      </c>
      <c r="T460" s="304">
        <f t="shared" ca="1" si="204"/>
        <v>29.969549999999998</v>
      </c>
      <c r="U460" s="311">
        <f t="shared" ca="1" si="205"/>
        <v>0</v>
      </c>
      <c r="V460" s="306">
        <f t="shared" ca="1" si="206"/>
        <v>1.2252548714566747</v>
      </c>
      <c r="W460" s="304">
        <f t="shared" ca="1" si="207"/>
        <v>26.949261048665196</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0.96541066426977373</v>
      </c>
      <c r="AH460" s="304">
        <f t="shared" ca="1" si="231"/>
        <v>-8.8213364903023308</v>
      </c>
    </row>
    <row r="461" spans="1:34" x14ac:dyDescent="0.2">
      <c r="A461" s="347">
        <f t="shared" ca="1" si="209"/>
        <v>1E-4</v>
      </c>
      <c r="B461" s="304">
        <f t="shared" ca="1" si="210"/>
        <v>33.306600000000401</v>
      </c>
      <c r="D461" s="306">
        <f t="shared" ca="1" si="211"/>
        <v>-0.60700544267272971</v>
      </c>
      <c r="E461" s="307">
        <f t="shared" ca="1" si="212"/>
        <v>-1.0095470157266515</v>
      </c>
      <c r="F461" s="304">
        <f t="shared" ca="1" si="213"/>
        <v>1.1779816570714947</v>
      </c>
      <c r="G461" s="306">
        <f t="shared" ca="1" si="214"/>
        <v>7.1314364898374505</v>
      </c>
      <c r="H461" s="307">
        <f t="shared" ca="1" si="215"/>
        <v>-103.39358200009215</v>
      </c>
      <c r="I461" s="304">
        <f t="shared" ca="1" si="216"/>
        <v>103.63923091772905</v>
      </c>
      <c r="J461" s="306">
        <f t="shared" ca="1" si="217"/>
        <v>644.29262010737602</v>
      </c>
      <c r="K461" s="307">
        <f t="shared" ca="1" si="218"/>
        <v>-2.0907062541109123</v>
      </c>
      <c r="L461" s="304">
        <f t="shared" ca="1" si="203"/>
        <v>644.29601223154293</v>
      </c>
      <c r="M461" s="306">
        <f t="shared" ca="1" si="219"/>
        <v>-1.5019317071144167</v>
      </c>
      <c r="N461" s="304">
        <f t="shared" ca="1" si="220"/>
        <v>-86.05434793453496</v>
      </c>
      <c r="P461" s="310">
        <f t="shared" ca="1" si="221"/>
        <v>23</v>
      </c>
      <c r="Q461" s="304">
        <f t="shared" ca="1" si="222"/>
        <v>0</v>
      </c>
      <c r="R461" s="306">
        <f t="shared" ca="1" si="223"/>
        <v>0</v>
      </c>
      <c r="S461" s="307">
        <f t="shared" ca="1" si="224"/>
        <v>3.0549999999999997</v>
      </c>
      <c r="T461" s="304">
        <f t="shared" ca="1" si="204"/>
        <v>29.969549999999998</v>
      </c>
      <c r="U461" s="311">
        <f t="shared" ca="1" si="205"/>
        <v>0</v>
      </c>
      <c r="V461" s="306">
        <f t="shared" ca="1" si="206"/>
        <v>1.2252561382916252</v>
      </c>
      <c r="W461" s="304">
        <f t="shared" ca="1" si="207"/>
        <v>26.949339118357234</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0.9653855488600378</v>
      </c>
      <c r="AH461" s="304">
        <f t="shared" ca="1" si="231"/>
        <v>-8.8213620453895896</v>
      </c>
    </row>
    <row r="462" spans="1:34" x14ac:dyDescent="0.2">
      <c r="A462" s="347">
        <f t="shared" ca="1" si="209"/>
        <v>1E-4</v>
      </c>
      <c r="B462" s="304">
        <f t="shared" ca="1" si="210"/>
        <v>33.306700000000404</v>
      </c>
      <c r="D462" s="306">
        <f t="shared" ca="1" si="211"/>
        <v>-0.6070014690905241</v>
      </c>
      <c r="E462" s="307">
        <f t="shared" ca="1" si="212"/>
        <v>-1.0095211262103039</v>
      </c>
      <c r="F462" s="304">
        <f t="shared" ca="1" si="213"/>
        <v>1.1779574218718496</v>
      </c>
      <c r="G462" s="306">
        <f t="shared" ca="1" si="214"/>
        <v>7.1313757896905416</v>
      </c>
      <c r="H462" s="307">
        <f t="shared" ca="1" si="215"/>
        <v>-103.39368295220477</v>
      </c>
      <c r="I462" s="304">
        <f t="shared" ca="1" si="216"/>
        <v>103.63932745379441</v>
      </c>
      <c r="J462" s="306">
        <f t="shared" ca="1" si="217"/>
        <v>644.29262010737602</v>
      </c>
      <c r="K462" s="307">
        <f t="shared" ca="1" si="218"/>
        <v>-2.101045617358527</v>
      </c>
      <c r="L462" s="304">
        <f t="shared" ca="1" si="203"/>
        <v>644.29604586518587</v>
      </c>
      <c r="M462" s="306">
        <f t="shared" ca="1" si="219"/>
        <v>-1.5019323584386828</v>
      </c>
      <c r="N462" s="304">
        <f t="shared" ca="1" si="220"/>
        <v>-86.054385252666492</v>
      </c>
      <c r="P462" s="310">
        <f t="shared" ca="1" si="221"/>
        <v>23</v>
      </c>
      <c r="Q462" s="304">
        <f t="shared" ca="1" si="222"/>
        <v>0</v>
      </c>
      <c r="R462" s="306">
        <f t="shared" ca="1" si="223"/>
        <v>0</v>
      </c>
      <c r="S462" s="307">
        <f t="shared" ca="1" si="224"/>
        <v>3.0549999999999997</v>
      </c>
      <c r="T462" s="304">
        <f t="shared" ca="1" si="204"/>
        <v>29.969549999999998</v>
      </c>
      <c r="U462" s="311">
        <f t="shared" ca="1" si="205"/>
        <v>0</v>
      </c>
      <c r="V462" s="306">
        <f t="shared" ca="1" si="206"/>
        <v>1.2252574051291223</v>
      </c>
      <c r="W462" s="304">
        <f t="shared" ca="1" si="207"/>
        <v>26.949417186949734</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0.96536043380150538</v>
      </c>
      <c r="AH462" s="304">
        <f t="shared" ca="1" si="231"/>
        <v>-8.8213876001169353</v>
      </c>
    </row>
    <row r="463" spans="1:34" x14ac:dyDescent="0.2">
      <c r="A463" s="347">
        <f t="shared" ca="1" si="209"/>
        <v>1E-4</v>
      </c>
      <c r="B463" s="304">
        <f t="shared" ca="1" si="210"/>
        <v>33.306800000000408</v>
      </c>
      <c r="D463" s="306">
        <f t="shared" ca="1" si="211"/>
        <v>-0.60699749550955051</v>
      </c>
      <c r="E463" s="307">
        <f t="shared" ca="1" si="212"/>
        <v>-1.0094952370585624</v>
      </c>
      <c r="F463" s="304">
        <f t="shared" ca="1" si="213"/>
        <v>1.1779331870691097</v>
      </c>
      <c r="G463" s="306">
        <f t="shared" ca="1" si="214"/>
        <v>7.1313150899409905</v>
      </c>
      <c r="H463" s="307">
        <f t="shared" ca="1" si="215"/>
        <v>-103.39378390172848</v>
      </c>
      <c r="I463" s="304">
        <f t="shared" ca="1" si="216"/>
        <v>103.63942398734831</v>
      </c>
      <c r="J463" s="306">
        <f t="shared" ca="1" si="217"/>
        <v>644.29262010737602</v>
      </c>
      <c r="K463" s="307">
        <f t="shared" ca="1" si="218"/>
        <v>-2.1113849907012239</v>
      </c>
      <c r="L463" s="304">
        <f t="shared" ca="1" si="203"/>
        <v>644.29607966478159</v>
      </c>
      <c r="M463" s="306">
        <f t="shared" ca="1" si="219"/>
        <v>-1.5019330097561914</v>
      </c>
      <c r="N463" s="304">
        <f t="shared" ca="1" si="220"/>
        <v>-86.054422570410864</v>
      </c>
      <c r="P463" s="310">
        <f t="shared" ca="1" si="221"/>
        <v>23</v>
      </c>
      <c r="Q463" s="304">
        <f t="shared" ca="1" si="222"/>
        <v>0</v>
      </c>
      <c r="R463" s="306">
        <f t="shared" ca="1" si="223"/>
        <v>0</v>
      </c>
      <c r="S463" s="307">
        <f t="shared" ca="1" si="224"/>
        <v>3.0549999999999997</v>
      </c>
      <c r="T463" s="304">
        <f t="shared" ca="1" si="204"/>
        <v>29.969549999999998</v>
      </c>
      <c r="U463" s="311">
        <f t="shared" ca="1" si="205"/>
        <v>0</v>
      </c>
      <c r="V463" s="306">
        <f t="shared" ca="1" si="206"/>
        <v>1.2252586719691667</v>
      </c>
      <c r="W463" s="304">
        <f t="shared" ca="1" si="207"/>
        <v>26.94949525444272</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0.96533531909417114</v>
      </c>
      <c r="AH463" s="304">
        <f t="shared" ca="1" si="231"/>
        <v>-8.8214131544843664</v>
      </c>
    </row>
    <row r="464" spans="1:34" x14ac:dyDescent="0.2">
      <c r="A464" s="347">
        <f t="shared" ca="1" si="209"/>
        <v>1E-4</v>
      </c>
      <c r="B464" s="304">
        <f t="shared" ca="1" si="210"/>
        <v>33.306900000000411</v>
      </c>
      <c r="D464" s="306">
        <f t="shared" ca="1" si="211"/>
        <v>-0.60699352192981448</v>
      </c>
      <c r="E464" s="307">
        <f t="shared" ca="1" si="212"/>
        <v>-1.0094693482714181</v>
      </c>
      <c r="F464" s="304">
        <f t="shared" ca="1" si="213"/>
        <v>1.17790895266327</v>
      </c>
      <c r="G464" s="306">
        <f t="shared" ca="1" si="214"/>
        <v>7.131254390588798</v>
      </c>
      <c r="H464" s="307">
        <f t="shared" ca="1" si="215"/>
        <v>-103.3938848486633</v>
      </c>
      <c r="I464" s="304">
        <f t="shared" ca="1" si="216"/>
        <v>103.63952051839075</v>
      </c>
      <c r="J464" s="306">
        <f t="shared" ca="1" si="217"/>
        <v>644.29262010737602</v>
      </c>
      <c r="K464" s="307">
        <f t="shared" ca="1" si="218"/>
        <v>-2.1217243741387435</v>
      </c>
      <c r="L464" s="304">
        <f t="shared" ca="1" si="203"/>
        <v>644.29611363033018</v>
      </c>
      <c r="M464" s="306">
        <f t="shared" ca="1" si="219"/>
        <v>-1.5019336610669431</v>
      </c>
      <c r="N464" s="304">
        <f t="shared" ca="1" si="220"/>
        <v>-86.05445988776809</v>
      </c>
      <c r="P464" s="310">
        <f t="shared" ca="1" si="221"/>
        <v>23</v>
      </c>
      <c r="Q464" s="304">
        <f t="shared" ca="1" si="222"/>
        <v>0</v>
      </c>
      <c r="R464" s="306">
        <f t="shared" ca="1" si="223"/>
        <v>0</v>
      </c>
      <c r="S464" s="307">
        <f t="shared" ca="1" si="224"/>
        <v>3.0549999999999997</v>
      </c>
      <c r="T464" s="304">
        <f t="shared" ca="1" si="204"/>
        <v>29.969549999999998</v>
      </c>
      <c r="U464" s="311">
        <f t="shared" ca="1" si="205"/>
        <v>0</v>
      </c>
      <c r="V464" s="306">
        <f t="shared" ca="1" si="206"/>
        <v>1.2252599388117575</v>
      </c>
      <c r="W464" s="304">
        <f t="shared" ca="1" si="207"/>
        <v>26.949573320836176</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0.96531020473803508</v>
      </c>
      <c r="AH464" s="304">
        <f t="shared" ca="1" si="231"/>
        <v>-8.8214387084918897</v>
      </c>
    </row>
    <row r="465" spans="1:34" x14ac:dyDescent="0.2">
      <c r="A465" s="347">
        <f t="shared" ca="1" si="209"/>
        <v>1E-4</v>
      </c>
      <c r="B465" s="304">
        <f t="shared" ca="1" si="210"/>
        <v>33.307000000000414</v>
      </c>
      <c r="D465" s="306">
        <f t="shared" ca="1" si="211"/>
        <v>-0.60698954835131125</v>
      </c>
      <c r="E465" s="307">
        <f t="shared" ca="1" si="212"/>
        <v>-1.0094434598488782</v>
      </c>
      <c r="F465" s="304">
        <f t="shared" ca="1" si="213"/>
        <v>1.1778847186543353</v>
      </c>
      <c r="G465" s="306">
        <f t="shared" ca="1" si="214"/>
        <v>7.1311936916339631</v>
      </c>
      <c r="H465" s="307">
        <f t="shared" ca="1" si="215"/>
        <v>-103.39398579300929</v>
      </c>
      <c r="I465" s="304">
        <f t="shared" ca="1" si="216"/>
        <v>103.63961704692183</v>
      </c>
      <c r="J465" s="306">
        <f t="shared" ca="1" si="217"/>
        <v>644.29262010737602</v>
      </c>
      <c r="K465" s="307">
        <f t="shared" ca="1" si="218"/>
        <v>-2.1320637676708269</v>
      </c>
      <c r="L465" s="304">
        <f t="shared" ca="1" si="203"/>
        <v>644.29614776183234</v>
      </c>
      <c r="M465" s="306">
        <f t="shared" ca="1" si="219"/>
        <v>-1.5019343123709379</v>
      </c>
      <c r="N465" s="304">
        <f t="shared" ca="1" si="220"/>
        <v>-86.054497204738169</v>
      </c>
      <c r="P465" s="310">
        <f t="shared" ca="1" si="221"/>
        <v>23</v>
      </c>
      <c r="Q465" s="304">
        <f t="shared" ca="1" si="222"/>
        <v>0</v>
      </c>
      <c r="R465" s="306">
        <f t="shared" ca="1" si="223"/>
        <v>0</v>
      </c>
      <c r="S465" s="307">
        <f t="shared" ca="1" si="224"/>
        <v>3.0549999999999997</v>
      </c>
      <c r="T465" s="304">
        <f t="shared" ca="1" si="204"/>
        <v>29.969549999999998</v>
      </c>
      <c r="U465" s="311">
        <f t="shared" ca="1" si="205"/>
        <v>0</v>
      </c>
      <c r="V465" s="306">
        <f t="shared" ca="1" si="206"/>
        <v>1.2252612056568954</v>
      </c>
      <c r="W465" s="304">
        <f t="shared" ca="1" si="207"/>
        <v>26.949651386130157</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0.96528509073309543</v>
      </c>
      <c r="AH465" s="304">
        <f t="shared" ca="1" si="231"/>
        <v>-8.8214642621395019</v>
      </c>
    </row>
    <row r="466" spans="1:34" x14ac:dyDescent="0.2">
      <c r="A466" s="347">
        <f t="shared" ca="1" si="209"/>
        <v>1E-4</v>
      </c>
      <c r="B466" s="304">
        <f t="shared" ca="1" si="210"/>
        <v>33.307100000000418</v>
      </c>
      <c r="D466" s="306">
        <f t="shared" ca="1" si="211"/>
        <v>-0.60698557477404524</v>
      </c>
      <c r="E466" s="307">
        <f t="shared" ca="1" si="212"/>
        <v>-1.0094175717909213</v>
      </c>
      <c r="F466" s="304">
        <f t="shared" ca="1" si="213"/>
        <v>1.1778604850422896</v>
      </c>
      <c r="G466" s="306">
        <f t="shared" ca="1" si="214"/>
        <v>7.131132993076486</v>
      </c>
      <c r="H466" s="307">
        <f t="shared" ca="1" si="215"/>
        <v>-103.39408673476647</v>
      </c>
      <c r="I466" s="304">
        <f t="shared" ca="1" si="216"/>
        <v>103.6397135729415</v>
      </c>
      <c r="J466" s="306">
        <f t="shared" ca="1" si="217"/>
        <v>644.29262010737602</v>
      </c>
      <c r="K466" s="307">
        <f t="shared" ca="1" si="218"/>
        <v>-2.1424031712972158</v>
      </c>
      <c r="L466" s="304">
        <f t="shared" ca="1" si="203"/>
        <v>644.29618205928853</v>
      </c>
      <c r="M466" s="306">
        <f t="shared" ca="1" si="219"/>
        <v>-1.5019349636681756</v>
      </c>
      <c r="N466" s="304">
        <f t="shared" ca="1" si="220"/>
        <v>-86.054534521321102</v>
      </c>
      <c r="P466" s="310">
        <f t="shared" ca="1" si="221"/>
        <v>23</v>
      </c>
      <c r="Q466" s="304">
        <f t="shared" ca="1" si="222"/>
        <v>0</v>
      </c>
      <c r="R466" s="306">
        <f t="shared" ca="1" si="223"/>
        <v>0</v>
      </c>
      <c r="S466" s="307">
        <f t="shared" ca="1" si="224"/>
        <v>3.0549999999999997</v>
      </c>
      <c r="T466" s="304">
        <f t="shared" ca="1" si="204"/>
        <v>29.969549999999998</v>
      </c>
      <c r="U466" s="311">
        <f t="shared" ca="1" si="205"/>
        <v>0</v>
      </c>
      <c r="V466" s="306">
        <f t="shared" ca="1" si="206"/>
        <v>1.2252624725045802</v>
      </c>
      <c r="W466" s="304">
        <f t="shared" ca="1" si="207"/>
        <v>26.949729450324618</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0.96525997707933797</v>
      </c>
      <c r="AH466" s="304">
        <f t="shared" ca="1" si="231"/>
        <v>-8.8214898154272205</v>
      </c>
    </row>
    <row r="467" spans="1:34" x14ac:dyDescent="0.2">
      <c r="A467" s="347">
        <f t="shared" ca="1" si="209"/>
        <v>1E-4</v>
      </c>
      <c r="B467" s="304">
        <f t="shared" ca="1" si="210"/>
        <v>33.307200000000421</v>
      </c>
      <c r="D467" s="306">
        <f t="shared" ca="1" si="211"/>
        <v>-0.60698160119801647</v>
      </c>
      <c r="E467" s="307">
        <f t="shared" ca="1" si="212"/>
        <v>-1.0093916840975652</v>
      </c>
      <c r="F467" s="304">
        <f t="shared" ca="1" si="213"/>
        <v>1.1778362518271488</v>
      </c>
      <c r="G467" s="306">
        <f t="shared" ca="1" si="214"/>
        <v>7.1310722949163665</v>
      </c>
      <c r="H467" s="307">
        <f t="shared" ca="1" si="215"/>
        <v>-103.39418767393488</v>
      </c>
      <c r="I467" s="304">
        <f t="shared" ca="1" si="216"/>
        <v>103.63981009644986</v>
      </c>
      <c r="J467" s="306">
        <f t="shared" ca="1" si="217"/>
        <v>644.29262010737602</v>
      </c>
      <c r="K467" s="307">
        <f t="shared" ca="1" si="218"/>
        <v>-2.1527425850176507</v>
      </c>
      <c r="L467" s="304">
        <f t="shared" ca="1" si="203"/>
        <v>644.29621652269918</v>
      </c>
      <c r="M467" s="306">
        <f t="shared" ca="1" si="219"/>
        <v>-1.5019356149586565</v>
      </c>
      <c r="N467" s="304">
        <f t="shared" ca="1" si="220"/>
        <v>-86.054571837516889</v>
      </c>
      <c r="P467" s="310">
        <f t="shared" ca="1" si="221"/>
        <v>23</v>
      </c>
      <c r="Q467" s="304">
        <f t="shared" ca="1" si="222"/>
        <v>0</v>
      </c>
      <c r="R467" s="306">
        <f t="shared" ca="1" si="223"/>
        <v>0</v>
      </c>
      <c r="S467" s="307">
        <f t="shared" ca="1" si="224"/>
        <v>3.0549999999999997</v>
      </c>
      <c r="T467" s="304">
        <f t="shared" ca="1" si="204"/>
        <v>29.969549999999998</v>
      </c>
      <c r="U467" s="311">
        <f t="shared" ca="1" si="205"/>
        <v>0</v>
      </c>
      <c r="V467" s="306">
        <f t="shared" ca="1" si="206"/>
        <v>1.2252637393548118</v>
      </c>
      <c r="W467" s="304">
        <f t="shared" ca="1" si="207"/>
        <v>26.949807513419611</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0.96523486377677337</v>
      </c>
      <c r="AH467" s="304">
        <f t="shared" ca="1" si="231"/>
        <v>-8.8215153683550316</v>
      </c>
    </row>
    <row r="468" spans="1:34" x14ac:dyDescent="0.2">
      <c r="A468" s="347">
        <f t="shared" ca="1" si="209"/>
        <v>1E-4</v>
      </c>
      <c r="B468" s="304">
        <f t="shared" ca="1" si="210"/>
        <v>33.307300000000424</v>
      </c>
      <c r="D468" s="306">
        <f t="shared" ca="1" si="211"/>
        <v>-0.6069776276232256</v>
      </c>
      <c r="E468" s="307">
        <f t="shared" ca="1" si="212"/>
        <v>-1.0093657967687903</v>
      </c>
      <c r="F468" s="304">
        <f t="shared" ca="1" si="213"/>
        <v>1.177812019008897</v>
      </c>
      <c r="G468" s="306">
        <f t="shared" ca="1" si="214"/>
        <v>7.1310115971536039</v>
      </c>
      <c r="H468" s="307">
        <f t="shared" ca="1" si="215"/>
        <v>-103.39428861051455</v>
      </c>
      <c r="I468" s="304">
        <f t="shared" ca="1" si="216"/>
        <v>103.63990661744691</v>
      </c>
      <c r="J468" s="306">
        <f t="shared" ca="1" si="217"/>
        <v>644.29262010737602</v>
      </c>
      <c r="K468" s="307">
        <f t="shared" ca="1" si="218"/>
        <v>-2.1630820088318732</v>
      </c>
      <c r="L468" s="304">
        <f t="shared" ca="1" si="203"/>
        <v>644.29625115206477</v>
      </c>
      <c r="M468" s="306">
        <f t="shared" ca="1" si="219"/>
        <v>-1.5019362662423807</v>
      </c>
      <c r="N468" s="304">
        <f t="shared" ca="1" si="220"/>
        <v>-86.054609153325558</v>
      </c>
      <c r="P468" s="310">
        <f t="shared" ca="1" si="221"/>
        <v>23</v>
      </c>
      <c r="Q468" s="304">
        <f t="shared" ca="1" si="222"/>
        <v>0</v>
      </c>
      <c r="R468" s="306">
        <f t="shared" ca="1" si="223"/>
        <v>0</v>
      </c>
      <c r="S468" s="307">
        <f t="shared" ca="1" si="224"/>
        <v>3.0549999999999997</v>
      </c>
      <c r="T468" s="304">
        <f t="shared" ca="1" si="204"/>
        <v>29.969549999999998</v>
      </c>
      <c r="U468" s="311">
        <f t="shared" ca="1" si="205"/>
        <v>0</v>
      </c>
      <c r="V468" s="306">
        <f t="shared" ca="1" si="206"/>
        <v>1.22526500620759</v>
      </c>
      <c r="W468" s="304">
        <f t="shared" ca="1" si="207"/>
        <v>26.949885575415124</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0.96520975082539096</v>
      </c>
      <c r="AH468" s="304">
        <f t="shared" ca="1" si="231"/>
        <v>-8.8215409209229509</v>
      </c>
    </row>
    <row r="469" spans="1:34" x14ac:dyDescent="0.2">
      <c r="A469" s="347">
        <f t="shared" ca="1" si="209"/>
        <v>1E-4</v>
      </c>
      <c r="B469" s="304">
        <f t="shared" ca="1" si="210"/>
        <v>33.307400000000428</v>
      </c>
      <c r="D469" s="306">
        <f t="shared" ca="1" si="211"/>
        <v>-0.6069736540496713</v>
      </c>
      <c r="E469" s="307">
        <f t="shared" ca="1" si="212"/>
        <v>-1.0093399098046056</v>
      </c>
      <c r="F469" s="304">
        <f t="shared" ca="1" si="213"/>
        <v>1.177787786587541</v>
      </c>
      <c r="G469" s="306">
        <f t="shared" ca="1" si="214"/>
        <v>7.130950899788199</v>
      </c>
      <c r="H469" s="307">
        <f t="shared" ca="1" si="215"/>
        <v>-103.39438954450553</v>
      </c>
      <c r="I469" s="304">
        <f t="shared" ca="1" si="216"/>
        <v>103.64000313593272</v>
      </c>
      <c r="J469" s="306">
        <f t="shared" ca="1" si="217"/>
        <v>644.29262010737602</v>
      </c>
      <c r="K469" s="307">
        <f t="shared" ca="1" si="218"/>
        <v>-2.1734214427396243</v>
      </c>
      <c r="L469" s="304">
        <f t="shared" ca="1" si="203"/>
        <v>644.29628594738563</v>
      </c>
      <c r="M469" s="306">
        <f t="shared" ca="1" si="219"/>
        <v>-1.5019369175193484</v>
      </c>
      <c r="N469" s="304">
        <f t="shared" ca="1" si="220"/>
        <v>-86.054646468747094</v>
      </c>
      <c r="P469" s="310">
        <f t="shared" ca="1" si="221"/>
        <v>23</v>
      </c>
      <c r="Q469" s="304">
        <f t="shared" ca="1" si="222"/>
        <v>0</v>
      </c>
      <c r="R469" s="306">
        <f t="shared" ca="1" si="223"/>
        <v>0</v>
      </c>
      <c r="S469" s="307">
        <f t="shared" ca="1" si="224"/>
        <v>3.0549999999999997</v>
      </c>
      <c r="T469" s="304">
        <f t="shared" ca="1" si="204"/>
        <v>29.969549999999998</v>
      </c>
      <c r="U469" s="311">
        <f t="shared" ca="1" si="205"/>
        <v>0</v>
      </c>
      <c r="V469" s="306">
        <f t="shared" ca="1" si="206"/>
        <v>1.2252662730629147</v>
      </c>
      <c r="W469" s="304">
        <f t="shared" ca="1" si="207"/>
        <v>26.949963636311178</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0.96518463822519074</v>
      </c>
      <c r="AH469" s="304">
        <f t="shared" ca="1" si="231"/>
        <v>-8.8215664731309733</v>
      </c>
    </row>
    <row r="470" spans="1:34" x14ac:dyDescent="0.2">
      <c r="A470" s="347">
        <f t="shared" ca="1" si="209"/>
        <v>1E-4</v>
      </c>
      <c r="B470" s="304">
        <f t="shared" ca="1" si="210"/>
        <v>33.307500000000431</v>
      </c>
      <c r="D470" s="306">
        <f t="shared" ca="1" si="211"/>
        <v>-0.60696968047735567</v>
      </c>
      <c r="E470" s="307">
        <f t="shared" ca="1" si="212"/>
        <v>-1.0093140232049969</v>
      </c>
      <c r="F470" s="304">
        <f t="shared" ca="1" si="213"/>
        <v>1.1777635545630711</v>
      </c>
      <c r="G470" s="306">
        <f t="shared" ca="1" si="214"/>
        <v>7.1308902028201508</v>
      </c>
      <c r="H470" s="307">
        <f t="shared" ca="1" si="215"/>
        <v>-103.39449047590784</v>
      </c>
      <c r="I470" s="304">
        <f t="shared" ca="1" si="216"/>
        <v>103.64009965190729</v>
      </c>
      <c r="J470" s="306">
        <f t="shared" ca="1" si="217"/>
        <v>644.29262010737602</v>
      </c>
      <c r="K470" s="307">
        <f t="shared" ca="1" si="218"/>
        <v>-2.1837608867406448</v>
      </c>
      <c r="L470" s="304">
        <f t="shared" ca="1" si="203"/>
        <v>644.29632090866232</v>
      </c>
      <c r="M470" s="306">
        <f t="shared" ca="1" si="219"/>
        <v>-1.5019375687895595</v>
      </c>
      <c r="N470" s="304">
        <f t="shared" ca="1" si="220"/>
        <v>-86.054683783781513</v>
      </c>
      <c r="P470" s="310">
        <f t="shared" ca="1" si="221"/>
        <v>23</v>
      </c>
      <c r="Q470" s="304">
        <f t="shared" ca="1" si="222"/>
        <v>0</v>
      </c>
      <c r="R470" s="306">
        <f t="shared" ca="1" si="223"/>
        <v>0</v>
      </c>
      <c r="S470" s="307">
        <f t="shared" ca="1" si="224"/>
        <v>3.0549999999999997</v>
      </c>
      <c r="T470" s="304">
        <f t="shared" ca="1" si="204"/>
        <v>29.969549999999998</v>
      </c>
      <c r="U470" s="311">
        <f t="shared" ca="1" si="205"/>
        <v>0</v>
      </c>
      <c r="V470" s="306">
        <f t="shared" ca="1" si="206"/>
        <v>1.2252675399207862</v>
      </c>
      <c r="W470" s="304">
        <f t="shared" ca="1" si="207"/>
        <v>26.950041696107789</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0.96515952597616739</v>
      </c>
      <c r="AH470" s="304">
        <f t="shared" ca="1" si="231"/>
        <v>-8.8215920249791093</v>
      </c>
    </row>
    <row r="471" spans="1:34" x14ac:dyDescent="0.2">
      <c r="A471" s="347">
        <f t="shared" ca="1" si="209"/>
        <v>1E-4</v>
      </c>
      <c r="B471" s="304">
        <f t="shared" ca="1" si="210"/>
        <v>33.307600000000434</v>
      </c>
      <c r="D471" s="306">
        <f t="shared" ca="1" si="211"/>
        <v>-0.60696570690628016</v>
      </c>
      <c r="E471" s="307">
        <f t="shared" ca="1" si="212"/>
        <v>-1.0092881369699604</v>
      </c>
      <c r="F471" s="304">
        <f t="shared" ca="1" si="213"/>
        <v>1.1777393229354847</v>
      </c>
      <c r="G471" s="306">
        <f t="shared" ca="1" si="214"/>
        <v>7.1308295062494604</v>
      </c>
      <c r="H471" s="307">
        <f t="shared" ca="1" si="215"/>
        <v>-103.39459140472154</v>
      </c>
      <c r="I471" s="304">
        <f t="shared" ca="1" si="216"/>
        <v>103.64019616537068</v>
      </c>
      <c r="J471" s="306">
        <f t="shared" ca="1" si="217"/>
        <v>644.29262010737602</v>
      </c>
      <c r="K471" s="307">
        <f t="shared" ca="1" si="218"/>
        <v>-2.1941003408346762</v>
      </c>
      <c r="L471" s="304">
        <f t="shared" ca="1" si="203"/>
        <v>644.29635603589531</v>
      </c>
      <c r="M471" s="306">
        <f t="shared" ca="1" si="219"/>
        <v>-1.5019382200530143</v>
      </c>
      <c r="N471" s="304">
        <f t="shared" ca="1" si="220"/>
        <v>-86.054721098428828</v>
      </c>
      <c r="P471" s="310">
        <f t="shared" ca="1" si="221"/>
        <v>23</v>
      </c>
      <c r="Q471" s="304">
        <f t="shared" ca="1" si="222"/>
        <v>0</v>
      </c>
      <c r="R471" s="306">
        <f t="shared" ca="1" si="223"/>
        <v>0</v>
      </c>
      <c r="S471" s="307">
        <f t="shared" ca="1" si="224"/>
        <v>3.0549999999999997</v>
      </c>
      <c r="T471" s="304">
        <f t="shared" ca="1" si="204"/>
        <v>29.969549999999998</v>
      </c>
      <c r="U471" s="311">
        <f t="shared" ca="1" si="205"/>
        <v>0</v>
      </c>
      <c r="V471" s="306">
        <f t="shared" ca="1" si="206"/>
        <v>1.225268806781205</v>
      </c>
      <c r="W471" s="304">
        <f t="shared" ca="1" si="207"/>
        <v>26.950119754804973</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0.9651344140783138</v>
      </c>
      <c r="AH471" s="304">
        <f t="shared" ca="1" si="231"/>
        <v>-8.8216175764673626</v>
      </c>
    </row>
    <row r="472" spans="1:34" x14ac:dyDescent="0.2">
      <c r="A472" s="347">
        <f t="shared" ca="1" si="209"/>
        <v>1E-4</v>
      </c>
      <c r="B472" s="304">
        <f t="shared" ca="1" si="210"/>
        <v>33.307700000000438</v>
      </c>
      <c r="D472" s="306">
        <f t="shared" ca="1" si="211"/>
        <v>-0.60696173333644443</v>
      </c>
      <c r="E472" s="307">
        <f t="shared" ca="1" si="212"/>
        <v>-1.0092622510994964</v>
      </c>
      <c r="F472" s="304">
        <f t="shared" ca="1" si="213"/>
        <v>1.1777150917047823</v>
      </c>
      <c r="G472" s="306">
        <f t="shared" ca="1" si="214"/>
        <v>7.1307688100761268</v>
      </c>
      <c r="H472" s="307">
        <f t="shared" ca="1" si="215"/>
        <v>-103.39469233094665</v>
      </c>
      <c r="I472" s="304">
        <f t="shared" ca="1" si="216"/>
        <v>103.64029267632291</v>
      </c>
      <c r="J472" s="306">
        <f t="shared" ca="1" si="217"/>
        <v>644.29262010737602</v>
      </c>
      <c r="K472" s="307">
        <f t="shared" ca="1" si="218"/>
        <v>-2.2044398050214595</v>
      </c>
      <c r="L472" s="304">
        <f t="shared" ca="1" si="203"/>
        <v>644.29639132908505</v>
      </c>
      <c r="M472" s="306">
        <f t="shared" ca="1" si="219"/>
        <v>-1.5019388713097126</v>
      </c>
      <c r="N472" s="304">
        <f t="shared" ca="1" si="220"/>
        <v>-86.054758412689011</v>
      </c>
      <c r="P472" s="310">
        <f t="shared" ca="1" si="221"/>
        <v>23</v>
      </c>
      <c r="Q472" s="304">
        <f t="shared" ca="1" si="222"/>
        <v>0</v>
      </c>
      <c r="R472" s="306">
        <f t="shared" ca="1" si="223"/>
        <v>0</v>
      </c>
      <c r="S472" s="307">
        <f t="shared" ca="1" si="224"/>
        <v>3.0549999999999997</v>
      </c>
      <c r="T472" s="304">
        <f t="shared" ca="1" si="204"/>
        <v>29.969549999999998</v>
      </c>
      <c r="U472" s="311">
        <f t="shared" ca="1" si="205"/>
        <v>0</v>
      </c>
      <c r="V472" s="306">
        <f t="shared" ca="1" si="206"/>
        <v>1.2252700736441697</v>
      </c>
      <c r="W472" s="304">
        <f t="shared" ca="1" si="207"/>
        <v>26.950197812402713</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0.96510930253162819</v>
      </c>
      <c r="AH472" s="304">
        <f t="shared" ca="1" si="231"/>
        <v>-8.8216431275957365</v>
      </c>
    </row>
    <row r="473" spans="1:34" x14ac:dyDescent="0.2">
      <c r="A473" s="347">
        <f t="shared" ca="1" si="209"/>
        <v>1E-4</v>
      </c>
      <c r="B473" s="304">
        <f t="shared" ca="1" si="210"/>
        <v>33.307800000000441</v>
      </c>
      <c r="D473" s="306">
        <f t="shared" ca="1" si="211"/>
        <v>-0.60695775976784916</v>
      </c>
      <c r="E473" s="307">
        <f t="shared" ca="1" si="212"/>
        <v>-1.0092363655936065</v>
      </c>
      <c r="F473" s="304">
        <f t="shared" ca="1" si="213"/>
        <v>1.1776908608709664</v>
      </c>
      <c r="G473" s="306">
        <f t="shared" ca="1" si="214"/>
        <v>7.1307081143001501</v>
      </c>
      <c r="H473" s="307">
        <f t="shared" ca="1" si="215"/>
        <v>-103.39479325458322</v>
      </c>
      <c r="I473" s="304">
        <f t="shared" ca="1" si="216"/>
        <v>103.64038918476403</v>
      </c>
      <c r="J473" s="306">
        <f t="shared" ca="1" si="217"/>
        <v>644.29262010737602</v>
      </c>
      <c r="K473" s="307">
        <f t="shared" ca="1" si="218"/>
        <v>-2.2147792793007359</v>
      </c>
      <c r="L473" s="304">
        <f t="shared" ca="1" si="203"/>
        <v>644.296426788232</v>
      </c>
      <c r="M473" s="306">
        <f t="shared" ca="1" si="219"/>
        <v>-1.5019395225596548</v>
      </c>
      <c r="N473" s="304">
        <f t="shared" ca="1" si="220"/>
        <v>-86.054795726562119</v>
      </c>
      <c r="P473" s="310">
        <f t="shared" ca="1" si="221"/>
        <v>23</v>
      </c>
      <c r="Q473" s="304">
        <f t="shared" ca="1" si="222"/>
        <v>0</v>
      </c>
      <c r="R473" s="306">
        <f t="shared" ca="1" si="223"/>
        <v>0</v>
      </c>
      <c r="S473" s="307">
        <f t="shared" ca="1" si="224"/>
        <v>3.0549999999999997</v>
      </c>
      <c r="T473" s="304">
        <f t="shared" ca="1" si="204"/>
        <v>29.969549999999998</v>
      </c>
      <c r="U473" s="311">
        <f t="shared" ca="1" si="205"/>
        <v>0</v>
      </c>
      <c r="V473" s="306">
        <f t="shared" ca="1" si="206"/>
        <v>1.2252713405096813</v>
      </c>
      <c r="W473" s="304">
        <f t="shared" ca="1" si="207"/>
        <v>26.950275868901031</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0.96508419133611412</v>
      </c>
      <c r="AH473" s="304">
        <f t="shared" ca="1" si="231"/>
        <v>-8.8216686783642277</v>
      </c>
    </row>
    <row r="474" spans="1:34" x14ac:dyDescent="0.2">
      <c r="A474" s="347">
        <f t="shared" ca="1" si="209"/>
        <v>1E-4</v>
      </c>
      <c r="B474" s="304">
        <f t="shared" ca="1" si="210"/>
        <v>33.307900000000444</v>
      </c>
      <c r="D474" s="306">
        <f t="shared" ca="1" si="211"/>
        <v>-0.60695378620049412</v>
      </c>
      <c r="E474" s="307">
        <f t="shared" ca="1" si="212"/>
        <v>-1.0092104804522837</v>
      </c>
      <c r="F474" s="304">
        <f t="shared" ca="1" si="213"/>
        <v>1.1776666304340309</v>
      </c>
      <c r="G474" s="306">
        <f t="shared" ca="1" si="214"/>
        <v>7.1306474189215301</v>
      </c>
      <c r="H474" s="307">
        <f t="shared" ca="1" si="215"/>
        <v>-103.39489417563126</v>
      </c>
      <c r="I474" s="304">
        <f t="shared" ca="1" si="216"/>
        <v>103.64048569069406</v>
      </c>
      <c r="J474" s="306">
        <f t="shared" ca="1" si="217"/>
        <v>644.29262010737602</v>
      </c>
      <c r="K474" s="307">
        <f t="shared" ca="1" si="218"/>
        <v>-2.2251187636722465</v>
      </c>
      <c r="L474" s="304">
        <f t="shared" ca="1" si="203"/>
        <v>644.2964624133366</v>
      </c>
      <c r="M474" s="306">
        <f t="shared" ca="1" si="219"/>
        <v>-1.5019401738028406</v>
      </c>
      <c r="N474" s="304">
        <f t="shared" ca="1" si="220"/>
        <v>-86.054833040048095</v>
      </c>
      <c r="P474" s="310">
        <f t="shared" ca="1" si="221"/>
        <v>23</v>
      </c>
      <c r="Q474" s="304">
        <f t="shared" ca="1" si="222"/>
        <v>0</v>
      </c>
      <c r="R474" s="306">
        <f t="shared" ca="1" si="223"/>
        <v>0</v>
      </c>
      <c r="S474" s="307">
        <f t="shared" ca="1" si="224"/>
        <v>3.0549999999999997</v>
      </c>
      <c r="T474" s="304">
        <f t="shared" ca="1" si="204"/>
        <v>29.969549999999998</v>
      </c>
      <c r="U474" s="311">
        <f t="shared" ca="1" si="205"/>
        <v>0</v>
      </c>
      <c r="V474" s="306">
        <f t="shared" ca="1" si="206"/>
        <v>1.2252726073777396</v>
      </c>
      <c r="W474" s="304">
        <f t="shared" ca="1" si="207"/>
        <v>26.95035392429995</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0.96505908049176803</v>
      </c>
      <c r="AH474" s="304">
        <f t="shared" ca="1" si="231"/>
        <v>-8.8216942287728415</v>
      </c>
    </row>
    <row r="475" spans="1:34" x14ac:dyDescent="0.2">
      <c r="A475" s="347">
        <f t="shared" ca="1" si="209"/>
        <v>1E-4</v>
      </c>
      <c r="B475" s="304">
        <f t="shared" ca="1" si="210"/>
        <v>33.308000000000447</v>
      </c>
      <c r="D475" s="306">
        <f t="shared" ca="1" si="211"/>
        <v>-0.60694981263438319</v>
      </c>
      <c r="E475" s="307">
        <f t="shared" ca="1" si="212"/>
        <v>-1.0091845956755172</v>
      </c>
      <c r="F475" s="304">
        <f t="shared" ca="1" si="213"/>
        <v>1.1776424003939694</v>
      </c>
      <c r="G475" s="306">
        <f t="shared" ca="1" si="214"/>
        <v>7.1305867239402669</v>
      </c>
      <c r="H475" s="307">
        <f t="shared" ca="1" si="215"/>
        <v>-103.39499509409083</v>
      </c>
      <c r="I475" s="304">
        <f t="shared" ca="1" si="216"/>
        <v>103.64058219411304</v>
      </c>
      <c r="J475" s="306">
        <f t="shared" ca="1" si="217"/>
        <v>644.29262010737602</v>
      </c>
      <c r="K475" s="307">
        <f t="shared" ca="1" si="218"/>
        <v>-2.2354582581357327</v>
      </c>
      <c r="L475" s="304">
        <f t="shared" ca="1" si="203"/>
        <v>644.2964982043992</v>
      </c>
      <c r="M475" s="306">
        <f t="shared" ca="1" si="219"/>
        <v>-1.5019408250392705</v>
      </c>
      <c r="N475" s="304">
        <f t="shared" ca="1" si="220"/>
        <v>-86.054870353146995</v>
      </c>
      <c r="P475" s="310">
        <f t="shared" ca="1" si="221"/>
        <v>23</v>
      </c>
      <c r="Q475" s="304">
        <f t="shared" ca="1" si="222"/>
        <v>0</v>
      </c>
      <c r="R475" s="306">
        <f t="shared" ca="1" si="223"/>
        <v>0</v>
      </c>
      <c r="S475" s="307">
        <f t="shared" ca="1" si="224"/>
        <v>3.0549999999999997</v>
      </c>
      <c r="T475" s="304">
        <f t="shared" ca="1" si="204"/>
        <v>29.969549999999998</v>
      </c>
      <c r="U475" s="311">
        <f t="shared" ca="1" si="205"/>
        <v>0</v>
      </c>
      <c r="V475" s="306">
        <f t="shared" ca="1" si="206"/>
        <v>1.2252738742483442</v>
      </c>
      <c r="W475" s="304">
        <f t="shared" ca="1" si="207"/>
        <v>26.950431978599465</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0.96503396999857571</v>
      </c>
      <c r="AH475" s="304">
        <f t="shared" ca="1" si="231"/>
        <v>-8.8217197788215884</v>
      </c>
    </row>
    <row r="476" spans="1:34" x14ac:dyDescent="0.2">
      <c r="A476" s="347">
        <f t="shared" ca="1" si="209"/>
        <v>1E-4</v>
      </c>
      <c r="B476" s="304">
        <f t="shared" ca="1" si="210"/>
        <v>33.308100000000451</v>
      </c>
      <c r="D476" s="306">
        <f t="shared" ca="1" si="211"/>
        <v>-0.60694583906951349</v>
      </c>
      <c r="E476" s="307">
        <f t="shared" ca="1" si="212"/>
        <v>-1.009158711263316</v>
      </c>
      <c r="F476" s="304">
        <f t="shared" ca="1" si="213"/>
        <v>1.1776181707507882</v>
      </c>
      <c r="G476" s="306">
        <f t="shared" ca="1" si="214"/>
        <v>7.1305260293563597</v>
      </c>
      <c r="H476" s="307">
        <f t="shared" ca="1" si="215"/>
        <v>-103.39509600996196</v>
      </c>
      <c r="I476" s="304">
        <f t="shared" ca="1" si="216"/>
        <v>103.64067869502099</v>
      </c>
      <c r="J476" s="306">
        <f t="shared" ca="1" si="217"/>
        <v>644.29262010737602</v>
      </c>
      <c r="K476" s="307">
        <f t="shared" ca="1" si="218"/>
        <v>-2.2457977626909353</v>
      </c>
      <c r="L476" s="304">
        <f t="shared" ca="1" si="203"/>
        <v>644.29653416142048</v>
      </c>
      <c r="M476" s="306">
        <f t="shared" ca="1" si="219"/>
        <v>-1.5019414762689445</v>
      </c>
      <c r="N476" s="304">
        <f t="shared" ca="1" si="220"/>
        <v>-86.054907665858806</v>
      </c>
      <c r="P476" s="310">
        <f t="shared" ca="1" si="221"/>
        <v>23</v>
      </c>
      <c r="Q476" s="304">
        <f t="shared" ca="1" si="222"/>
        <v>0</v>
      </c>
      <c r="R476" s="306">
        <f t="shared" ca="1" si="223"/>
        <v>0</v>
      </c>
      <c r="S476" s="307">
        <f t="shared" ca="1" si="224"/>
        <v>3.0549999999999997</v>
      </c>
      <c r="T476" s="304">
        <f t="shared" ca="1" si="204"/>
        <v>29.969549999999998</v>
      </c>
      <c r="U476" s="311">
        <f t="shared" ca="1" si="205"/>
        <v>0</v>
      </c>
      <c r="V476" s="306">
        <f t="shared" ca="1" si="206"/>
        <v>1.2252751411214955</v>
      </c>
      <c r="W476" s="304">
        <f t="shared" ca="1" si="207"/>
        <v>26.950510031799588</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0.96500885985654605</v>
      </c>
      <c r="AH476" s="304">
        <f t="shared" ca="1" si="231"/>
        <v>-8.8217453285104632</v>
      </c>
    </row>
    <row r="477" spans="1:34" x14ac:dyDescent="0.2">
      <c r="A477" s="347">
        <f t="shared" ca="1" si="209"/>
        <v>1E-4</v>
      </c>
      <c r="B477" s="304">
        <f t="shared" ca="1" si="210"/>
        <v>33.308200000000454</v>
      </c>
      <c r="D477" s="306">
        <f t="shared" ca="1" si="211"/>
        <v>-0.60694186550588658</v>
      </c>
      <c r="E477" s="307">
        <f t="shared" ca="1" si="212"/>
        <v>-1.0091328272156694</v>
      </c>
      <c r="F477" s="304">
        <f t="shared" ca="1" si="213"/>
        <v>1.1775939415044796</v>
      </c>
      <c r="G477" s="306">
        <f t="shared" ca="1" si="214"/>
        <v>7.1304653351698093</v>
      </c>
      <c r="H477" s="307">
        <f t="shared" ca="1" si="215"/>
        <v>-103.39519692324468</v>
      </c>
      <c r="I477" s="304">
        <f t="shared" ca="1" si="216"/>
        <v>103.64077519341798</v>
      </c>
      <c r="J477" s="306">
        <f t="shared" ca="1" si="217"/>
        <v>644.29262010737602</v>
      </c>
      <c r="K477" s="307">
        <f t="shared" ca="1" si="218"/>
        <v>-2.2561372773375958</v>
      </c>
      <c r="L477" s="304">
        <f t="shared" ca="1" si="203"/>
        <v>644.29657028440079</v>
      </c>
      <c r="M477" s="306">
        <f t="shared" ca="1" si="219"/>
        <v>-1.5019421274918625</v>
      </c>
      <c r="N477" s="304">
        <f t="shared" ca="1" si="220"/>
        <v>-86.054944978183528</v>
      </c>
      <c r="P477" s="310">
        <f t="shared" ca="1" si="221"/>
        <v>23</v>
      </c>
      <c r="Q477" s="304">
        <f t="shared" ca="1" si="222"/>
        <v>0</v>
      </c>
      <c r="R477" s="306">
        <f t="shared" ca="1" si="223"/>
        <v>0</v>
      </c>
      <c r="S477" s="307">
        <f t="shared" ca="1" si="224"/>
        <v>3.0549999999999997</v>
      </c>
      <c r="T477" s="304">
        <f t="shared" ca="1" si="204"/>
        <v>29.969549999999998</v>
      </c>
      <c r="U477" s="311">
        <f t="shared" ca="1" si="205"/>
        <v>0</v>
      </c>
      <c r="V477" s="306">
        <f t="shared" ca="1" si="206"/>
        <v>1.2252764079971932</v>
      </c>
      <c r="W477" s="304">
        <f t="shared" ca="1" si="207"/>
        <v>26.950588083900346</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0.96498375006567194</v>
      </c>
      <c r="AH477" s="304">
        <f t="shared" ca="1" si="231"/>
        <v>-8.821770877839473</v>
      </c>
    </row>
    <row r="478" spans="1:34" x14ac:dyDescent="0.2">
      <c r="A478" s="347">
        <f t="shared" ca="1" si="209"/>
        <v>1E-4</v>
      </c>
      <c r="B478" s="304">
        <f t="shared" ca="1" si="210"/>
        <v>33.308300000000457</v>
      </c>
      <c r="D478" s="306">
        <f t="shared" ca="1" si="211"/>
        <v>-0.60693789194350423</v>
      </c>
      <c r="E478" s="307">
        <f t="shared" ca="1" si="212"/>
        <v>-1.0091069435325721</v>
      </c>
      <c r="F478" s="304">
        <f t="shared" ca="1" si="213"/>
        <v>1.1775697126550404</v>
      </c>
      <c r="G478" s="306">
        <f t="shared" ca="1" si="214"/>
        <v>7.1304046413806148</v>
      </c>
      <c r="H478" s="307">
        <f t="shared" ca="1" si="215"/>
        <v>-103.39529783393904</v>
      </c>
      <c r="I478" s="304">
        <f t="shared" ca="1" si="216"/>
        <v>103.64087168930403</v>
      </c>
      <c r="J478" s="306">
        <f t="shared" ca="1" si="217"/>
        <v>644.29262010737602</v>
      </c>
      <c r="K478" s="307">
        <f t="shared" ca="1" si="218"/>
        <v>-2.2664768020754549</v>
      </c>
      <c r="L478" s="304">
        <f t="shared" ca="1" si="203"/>
        <v>644.29660657334045</v>
      </c>
      <c r="M478" s="306">
        <f t="shared" ca="1" si="219"/>
        <v>-1.5019427787080246</v>
      </c>
      <c r="N478" s="304">
        <f t="shared" ca="1" si="220"/>
        <v>-86.054982290121174</v>
      </c>
      <c r="P478" s="310">
        <f t="shared" ca="1" si="221"/>
        <v>23</v>
      </c>
      <c r="Q478" s="304">
        <f t="shared" ca="1" si="222"/>
        <v>0</v>
      </c>
      <c r="R478" s="306">
        <f t="shared" ca="1" si="223"/>
        <v>0</v>
      </c>
      <c r="S478" s="307">
        <f t="shared" ca="1" si="224"/>
        <v>3.0549999999999997</v>
      </c>
      <c r="T478" s="304">
        <f t="shared" ca="1" si="204"/>
        <v>29.969549999999998</v>
      </c>
      <c r="U478" s="311">
        <f t="shared" ca="1" si="205"/>
        <v>0</v>
      </c>
      <c r="V478" s="306">
        <f t="shared" ca="1" si="206"/>
        <v>1.2252776748754377</v>
      </c>
      <c r="W478" s="304">
        <f t="shared" ca="1" si="207"/>
        <v>26.950666134901752</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0.9649586406259445</v>
      </c>
      <c r="AH478" s="304">
        <f t="shared" ca="1" si="231"/>
        <v>-8.8217964268086249</v>
      </c>
    </row>
    <row r="479" spans="1:34" x14ac:dyDescent="0.2">
      <c r="A479" s="347">
        <f t="shared" ca="1" si="209"/>
        <v>1E-4</v>
      </c>
      <c r="B479" s="304">
        <f t="shared" ca="1" si="210"/>
        <v>33.308400000000461</v>
      </c>
      <c r="D479" s="306">
        <f t="shared" ca="1" si="211"/>
        <v>-0.60693391838236788</v>
      </c>
      <c r="E479" s="307">
        <f t="shared" ca="1" si="212"/>
        <v>-1.0090810602140188</v>
      </c>
      <c r="F479" s="304">
        <f t="shared" ca="1" si="213"/>
        <v>1.1775454842024673</v>
      </c>
      <c r="G479" s="306">
        <f t="shared" ca="1" si="214"/>
        <v>7.1303439479887762</v>
      </c>
      <c r="H479" s="307">
        <f t="shared" ca="1" si="215"/>
        <v>-103.39539874204506</v>
      </c>
      <c r="I479" s="304">
        <f t="shared" ca="1" si="216"/>
        <v>103.64096818267916</v>
      </c>
      <c r="J479" s="306">
        <f t="shared" ca="1" si="217"/>
        <v>644.29262010737602</v>
      </c>
      <c r="K479" s="307">
        <f t="shared" ca="1" si="218"/>
        <v>-2.276816336904254</v>
      </c>
      <c r="L479" s="304">
        <f t="shared" ca="1" si="203"/>
        <v>644.29664302824017</v>
      </c>
      <c r="M479" s="306">
        <f t="shared" ca="1" si="219"/>
        <v>-1.5019434299174312</v>
      </c>
      <c r="N479" s="304">
        <f t="shared" ca="1" si="220"/>
        <v>-86.055019601671759</v>
      </c>
      <c r="P479" s="310">
        <f t="shared" ca="1" si="221"/>
        <v>23</v>
      </c>
      <c r="Q479" s="304">
        <f t="shared" ca="1" si="222"/>
        <v>0</v>
      </c>
      <c r="R479" s="306">
        <f t="shared" ca="1" si="223"/>
        <v>0</v>
      </c>
      <c r="S479" s="307">
        <f t="shared" ca="1" si="224"/>
        <v>3.0549999999999997</v>
      </c>
      <c r="T479" s="304">
        <f t="shared" ca="1" si="204"/>
        <v>29.969549999999998</v>
      </c>
      <c r="U479" s="311">
        <f t="shared" ca="1" si="205"/>
        <v>0</v>
      </c>
      <c r="V479" s="306">
        <f t="shared" ca="1" si="206"/>
        <v>1.2252789417562282</v>
      </c>
      <c r="W479" s="304">
        <f t="shared" ca="1" si="207"/>
        <v>26.950744184803764</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0.96493353153736017</v>
      </c>
      <c r="AH479" s="304">
        <f t="shared" ca="1" si="231"/>
        <v>-8.8218219754179223</v>
      </c>
    </row>
    <row r="480" spans="1:34" x14ac:dyDescent="0.2">
      <c r="A480" s="347">
        <f t="shared" ca="1" si="209"/>
        <v>1E-4</v>
      </c>
      <c r="B480" s="304">
        <f t="shared" ca="1" si="210"/>
        <v>33.308500000000464</v>
      </c>
      <c r="D480" s="306">
        <f t="shared" ca="1" si="211"/>
        <v>-0.60692994482247387</v>
      </c>
      <c r="E480" s="307">
        <f t="shared" ca="1" si="212"/>
        <v>-1.0090551772600236</v>
      </c>
      <c r="F480" s="304">
        <f t="shared" ca="1" si="213"/>
        <v>1.1775212561467707</v>
      </c>
      <c r="G480" s="306">
        <f t="shared" ca="1" si="214"/>
        <v>7.1302832549942936</v>
      </c>
      <c r="H480" s="307">
        <f t="shared" ca="1" si="215"/>
        <v>-103.39549964756279</v>
      </c>
      <c r="I480" s="304">
        <f t="shared" ca="1" si="216"/>
        <v>103.64106467354341</v>
      </c>
      <c r="J480" s="306">
        <f t="shared" ca="1" si="217"/>
        <v>644.29262010737602</v>
      </c>
      <c r="K480" s="307">
        <f t="shared" ca="1" si="218"/>
        <v>-2.2871558818237343</v>
      </c>
      <c r="L480" s="304">
        <f t="shared" ca="1" si="203"/>
        <v>644.29667964910027</v>
      </c>
      <c r="M480" s="306">
        <f t="shared" ca="1" si="219"/>
        <v>-1.5019440811200822</v>
      </c>
      <c r="N480" s="304">
        <f t="shared" ca="1" si="220"/>
        <v>-86.055056912835255</v>
      </c>
      <c r="P480" s="310">
        <f t="shared" ca="1" si="221"/>
        <v>23</v>
      </c>
      <c r="Q480" s="304">
        <f t="shared" ca="1" si="222"/>
        <v>0</v>
      </c>
      <c r="R480" s="306">
        <f t="shared" ca="1" si="223"/>
        <v>0</v>
      </c>
      <c r="S480" s="307">
        <f t="shared" ca="1" si="224"/>
        <v>3.0549999999999997</v>
      </c>
      <c r="T480" s="304">
        <f t="shared" ca="1" si="204"/>
        <v>29.969549999999998</v>
      </c>
      <c r="U480" s="311">
        <f t="shared" ca="1" si="205"/>
        <v>0</v>
      </c>
      <c r="V480" s="306">
        <f t="shared" ca="1" si="206"/>
        <v>1.2252802086395653</v>
      </c>
      <c r="W480" s="304">
        <f t="shared" ca="1" si="207"/>
        <v>26.950822233606445</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0.96490842279993494</v>
      </c>
      <c r="AH480" s="304">
        <f t="shared" ca="1" si="231"/>
        <v>-8.821847523667353</v>
      </c>
    </row>
    <row r="481" spans="1:34" x14ac:dyDescent="0.2">
      <c r="A481" s="347">
        <f t="shared" ca="1" si="209"/>
        <v>1E-4</v>
      </c>
      <c r="B481" s="304">
        <f t="shared" ca="1" si="210"/>
        <v>33.308600000000467</v>
      </c>
      <c r="D481" s="306">
        <f t="shared" ca="1" si="211"/>
        <v>-0.60692597126382708</v>
      </c>
      <c r="E481" s="307">
        <f t="shared" ca="1" si="212"/>
        <v>-1.0090292946705652</v>
      </c>
      <c r="F481" s="304">
        <f t="shared" ca="1" si="213"/>
        <v>1.1774970284879356</v>
      </c>
      <c r="G481" s="306">
        <f t="shared" ca="1" si="214"/>
        <v>7.1302225623971669</v>
      </c>
      <c r="H481" s="307">
        <f t="shared" ca="1" si="215"/>
        <v>-103.39560055049225</v>
      </c>
      <c r="I481" s="304">
        <f t="shared" ca="1" si="216"/>
        <v>103.64116116189682</v>
      </c>
      <c r="J481" s="306">
        <f t="shared" ca="1" si="217"/>
        <v>644.29262010737602</v>
      </c>
      <c r="K481" s="307">
        <f t="shared" ca="1" si="218"/>
        <v>-2.2974954368336369</v>
      </c>
      <c r="L481" s="304">
        <f t="shared" ca="1" si="203"/>
        <v>644.29671643592121</v>
      </c>
      <c r="M481" s="306">
        <f t="shared" ca="1" si="219"/>
        <v>-1.5019447323159776</v>
      </c>
      <c r="N481" s="304">
        <f t="shared" ca="1" si="220"/>
        <v>-86.055094223611704</v>
      </c>
      <c r="P481" s="310">
        <f t="shared" ca="1" si="221"/>
        <v>23</v>
      </c>
      <c r="Q481" s="304">
        <f t="shared" ca="1" si="222"/>
        <v>0</v>
      </c>
      <c r="R481" s="306">
        <f t="shared" ca="1" si="223"/>
        <v>0</v>
      </c>
      <c r="S481" s="307">
        <f t="shared" ca="1" si="224"/>
        <v>3.0549999999999997</v>
      </c>
      <c r="T481" s="304">
        <f t="shared" ca="1" si="204"/>
        <v>29.969549999999998</v>
      </c>
      <c r="U481" s="311">
        <f t="shared" ca="1" si="205"/>
        <v>0</v>
      </c>
      <c r="V481" s="306">
        <f t="shared" ca="1" si="206"/>
        <v>1.2252814755254489</v>
      </c>
      <c r="W481" s="304">
        <f t="shared" ca="1" si="207"/>
        <v>26.950900281309789</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0.96488331441364217</v>
      </c>
      <c r="AH481" s="304">
        <f t="shared" ca="1" si="231"/>
        <v>-8.8218730715569382</v>
      </c>
    </row>
    <row r="482" spans="1:34" x14ac:dyDescent="0.2">
      <c r="A482" s="347">
        <f t="shared" ca="1" si="209"/>
        <v>1E-4</v>
      </c>
      <c r="B482" s="304">
        <f t="shared" ca="1" si="210"/>
        <v>33.308700000000471</v>
      </c>
      <c r="D482" s="306">
        <f t="shared" ca="1" si="211"/>
        <v>-0.60692199770642641</v>
      </c>
      <c r="E482" s="307">
        <f t="shared" ca="1" si="212"/>
        <v>-1.0090034124456455</v>
      </c>
      <c r="F482" s="304">
        <f t="shared" ca="1" si="213"/>
        <v>1.1774728012259632</v>
      </c>
      <c r="G482" s="306">
        <f t="shared" ca="1" si="214"/>
        <v>7.1301618701973961</v>
      </c>
      <c r="H482" s="307">
        <f t="shared" ca="1" si="215"/>
        <v>-103.39570145083349</v>
      </c>
      <c r="I482" s="304">
        <f t="shared" ca="1" si="216"/>
        <v>103.64125764773942</v>
      </c>
      <c r="J482" s="306">
        <f t="shared" ca="1" si="217"/>
        <v>644.29262010737602</v>
      </c>
      <c r="K482" s="307">
        <f t="shared" ca="1" si="218"/>
        <v>-2.3078350019337033</v>
      </c>
      <c r="L482" s="304">
        <f t="shared" ca="1" si="203"/>
        <v>644.29675338870334</v>
      </c>
      <c r="M482" s="306">
        <f t="shared" ca="1" si="219"/>
        <v>-1.5019453835051175</v>
      </c>
      <c r="N482" s="304">
        <f t="shared" ca="1" si="220"/>
        <v>-86.055131534001092</v>
      </c>
      <c r="P482" s="310">
        <f t="shared" ca="1" si="221"/>
        <v>23</v>
      </c>
      <c r="Q482" s="304">
        <f t="shared" ca="1" si="222"/>
        <v>0</v>
      </c>
      <c r="R482" s="306">
        <f t="shared" ca="1" si="223"/>
        <v>0</v>
      </c>
      <c r="S482" s="307">
        <f t="shared" ca="1" si="224"/>
        <v>3.0549999999999997</v>
      </c>
      <c r="T482" s="304">
        <f t="shared" ca="1" si="204"/>
        <v>29.969549999999998</v>
      </c>
      <c r="U482" s="311">
        <f t="shared" ca="1" si="205"/>
        <v>0</v>
      </c>
      <c r="V482" s="306">
        <f t="shared" ca="1" si="206"/>
        <v>1.225282742413879</v>
      </c>
      <c r="W482" s="304">
        <f t="shared" ca="1" si="207"/>
        <v>26.950978327913816</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0.96485820637849073</v>
      </c>
      <c r="AH482" s="304">
        <f t="shared" ca="1" si="231"/>
        <v>-8.8218986190866744</v>
      </c>
    </row>
    <row r="483" spans="1:34" x14ac:dyDescent="0.2">
      <c r="A483" s="347">
        <f t="shared" ca="1" si="209"/>
        <v>1E-4</v>
      </c>
      <c r="B483" s="304">
        <f t="shared" ca="1" si="210"/>
        <v>33.308800000000474</v>
      </c>
      <c r="D483" s="306">
        <f t="shared" ca="1" si="211"/>
        <v>-0.60691802415027374</v>
      </c>
      <c r="E483" s="307">
        <f t="shared" ca="1" si="212"/>
        <v>-1.0089775305852573</v>
      </c>
      <c r="F483" s="304">
        <f t="shared" ca="1" si="213"/>
        <v>1.1774485743608492</v>
      </c>
      <c r="G483" s="306">
        <f t="shared" ca="1" si="214"/>
        <v>7.1301011783949813</v>
      </c>
      <c r="H483" s="307">
        <f t="shared" ca="1" si="215"/>
        <v>-103.39580234858654</v>
      </c>
      <c r="I483" s="304">
        <f t="shared" ca="1" si="216"/>
        <v>103.64135413107127</v>
      </c>
      <c r="J483" s="306">
        <f t="shared" ca="1" si="217"/>
        <v>644.29262010737602</v>
      </c>
      <c r="K483" s="307">
        <f t="shared" ca="1" si="218"/>
        <v>-2.3181745771236741</v>
      </c>
      <c r="L483" s="304">
        <f t="shared" ca="1" si="203"/>
        <v>644.29679050744744</v>
      </c>
      <c r="M483" s="306">
        <f t="shared" ca="1" si="219"/>
        <v>-1.501946034687502</v>
      </c>
      <c r="N483" s="304">
        <f t="shared" ca="1" si="220"/>
        <v>-86.055168844003404</v>
      </c>
      <c r="P483" s="310">
        <f t="shared" ca="1" si="221"/>
        <v>23</v>
      </c>
      <c r="Q483" s="304">
        <f t="shared" ca="1" si="222"/>
        <v>0</v>
      </c>
      <c r="R483" s="306">
        <f t="shared" ca="1" si="223"/>
        <v>0</v>
      </c>
      <c r="S483" s="307">
        <f t="shared" ca="1" si="224"/>
        <v>3.0549999999999997</v>
      </c>
      <c r="T483" s="304">
        <f t="shared" ca="1" si="204"/>
        <v>29.969549999999998</v>
      </c>
      <c r="U483" s="311">
        <f t="shared" ca="1" si="205"/>
        <v>0</v>
      </c>
      <c r="V483" s="306">
        <f t="shared" ca="1" si="206"/>
        <v>1.2252840093048554</v>
      </c>
      <c r="W483" s="304">
        <f t="shared" ca="1" si="207"/>
        <v>26.951056373418524</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0.96483309869447176</v>
      </c>
      <c r="AH483" s="304">
        <f t="shared" ca="1" si="231"/>
        <v>-8.8219241662565686</v>
      </c>
    </row>
    <row r="484" spans="1:34" x14ac:dyDescent="0.2">
      <c r="A484" s="347">
        <f t="shared" ca="1" si="209"/>
        <v>1E-4</v>
      </c>
      <c r="B484" s="304">
        <f t="shared" ca="1" si="210"/>
        <v>33.308900000000477</v>
      </c>
      <c r="D484" s="306">
        <f t="shared" ca="1" si="211"/>
        <v>-0.60691405059536996</v>
      </c>
      <c r="E484" s="307">
        <f t="shared" ca="1" si="212"/>
        <v>-1.0089516490894024</v>
      </c>
      <c r="F484" s="304">
        <f t="shared" ca="1" si="213"/>
        <v>1.1774243478925956</v>
      </c>
      <c r="G484" s="306">
        <f t="shared" ca="1" si="214"/>
        <v>7.1300404869899214</v>
      </c>
      <c r="H484" s="307">
        <f t="shared" ca="1" si="215"/>
        <v>-103.39590324375145</v>
      </c>
      <c r="I484" s="304">
        <f t="shared" ca="1" si="216"/>
        <v>103.64145061189237</v>
      </c>
      <c r="J484" s="306">
        <f t="shared" ca="1" si="217"/>
        <v>644.29262010737602</v>
      </c>
      <c r="K484" s="307">
        <f t="shared" ca="1" si="218"/>
        <v>-2.328514162403291</v>
      </c>
      <c r="L484" s="304">
        <f t="shared" ca="1" si="203"/>
        <v>644.29682779215364</v>
      </c>
      <c r="M484" s="306">
        <f t="shared" ca="1" si="219"/>
        <v>-1.5019466858631314</v>
      </c>
      <c r="N484" s="304">
        <f t="shared" ca="1" si="220"/>
        <v>-86.055206153618698</v>
      </c>
      <c r="P484" s="310">
        <f t="shared" ca="1" si="221"/>
        <v>23</v>
      </c>
      <c r="Q484" s="304">
        <f t="shared" ca="1" si="222"/>
        <v>0</v>
      </c>
      <c r="R484" s="306">
        <f t="shared" ca="1" si="223"/>
        <v>0</v>
      </c>
      <c r="S484" s="307">
        <f t="shared" ca="1" si="224"/>
        <v>3.0549999999999997</v>
      </c>
      <c r="T484" s="304">
        <f t="shared" ca="1" si="204"/>
        <v>29.969549999999998</v>
      </c>
      <c r="U484" s="311">
        <f t="shared" ca="1" si="205"/>
        <v>0</v>
      </c>
      <c r="V484" s="306">
        <f t="shared" ca="1" si="206"/>
        <v>1.2252852761983779</v>
      </c>
      <c r="W484" s="304">
        <f t="shared" ca="1" si="207"/>
        <v>26.951134417823926</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0.96480799136158701</v>
      </c>
      <c r="AH484" s="304">
        <f t="shared" ca="1" si="231"/>
        <v>-8.8219497130666209</v>
      </c>
    </row>
    <row r="485" spans="1:34" x14ac:dyDescent="0.2">
      <c r="A485" s="347">
        <f t="shared" ca="1" si="209"/>
        <v>1E-4</v>
      </c>
      <c r="B485" s="304">
        <f t="shared" ca="1" si="210"/>
        <v>33.309000000000481</v>
      </c>
      <c r="D485" s="306">
        <f t="shared" ca="1" si="211"/>
        <v>-0.60691007704171296</v>
      </c>
      <c r="E485" s="307">
        <f t="shared" ca="1" si="212"/>
        <v>-1.0089257679580754</v>
      </c>
      <c r="F485" s="304">
        <f t="shared" ca="1" si="213"/>
        <v>1.1774001218211974</v>
      </c>
      <c r="G485" s="306">
        <f t="shared" ca="1" si="214"/>
        <v>7.1299797959822175</v>
      </c>
      <c r="H485" s="307">
        <f t="shared" ca="1" si="215"/>
        <v>-103.39600413632824</v>
      </c>
      <c r="I485" s="304">
        <f t="shared" ca="1" si="216"/>
        <v>103.64154709020278</v>
      </c>
      <c r="J485" s="306">
        <f t="shared" ca="1" si="217"/>
        <v>644.29262010737602</v>
      </c>
      <c r="K485" s="307">
        <f t="shared" ca="1" si="218"/>
        <v>-2.338853757772295</v>
      </c>
      <c r="L485" s="304">
        <f t="shared" ca="1" si="203"/>
        <v>644.29686524282249</v>
      </c>
      <c r="M485" s="306">
        <f t="shared" ca="1" si="219"/>
        <v>-1.5019473370320058</v>
      </c>
      <c r="N485" s="304">
        <f t="shared" ca="1" si="220"/>
        <v>-86.055243462846946</v>
      </c>
      <c r="P485" s="310">
        <f t="shared" ca="1" si="221"/>
        <v>23</v>
      </c>
      <c r="Q485" s="304">
        <f t="shared" ca="1" si="222"/>
        <v>0</v>
      </c>
      <c r="R485" s="306">
        <f t="shared" ca="1" si="223"/>
        <v>0</v>
      </c>
      <c r="S485" s="307">
        <f t="shared" ca="1" si="224"/>
        <v>3.0549999999999997</v>
      </c>
      <c r="T485" s="304">
        <f t="shared" ca="1" si="204"/>
        <v>29.969549999999998</v>
      </c>
      <c r="U485" s="311">
        <f t="shared" ca="1" si="205"/>
        <v>0</v>
      </c>
      <c r="V485" s="306">
        <f t="shared" ca="1" si="206"/>
        <v>1.2252865430944471</v>
      </c>
      <c r="W485" s="304">
        <f t="shared" ca="1" si="207"/>
        <v>26.951212461130044</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0.96478288437983117</v>
      </c>
      <c r="AH485" s="304">
        <f t="shared" ca="1" si="231"/>
        <v>-8.8219752595168348</v>
      </c>
    </row>
    <row r="486" spans="1:34" x14ac:dyDescent="0.2">
      <c r="A486" s="347">
        <f t="shared" ca="1" si="209"/>
        <v>1E-4</v>
      </c>
      <c r="B486" s="304">
        <f t="shared" ca="1" si="210"/>
        <v>33.309100000000484</v>
      </c>
      <c r="D486" s="306">
        <f t="shared" ca="1" si="211"/>
        <v>-0.60690610348930429</v>
      </c>
      <c r="E486" s="307">
        <f t="shared" ca="1" si="212"/>
        <v>-1.0088998871912711</v>
      </c>
      <c r="F486" s="304">
        <f t="shared" ca="1" si="213"/>
        <v>1.1773758961466512</v>
      </c>
      <c r="G486" s="306">
        <f t="shared" ca="1" si="214"/>
        <v>7.1299191053718687</v>
      </c>
      <c r="H486" s="307">
        <f t="shared" ca="1" si="215"/>
        <v>-103.39610502631696</v>
      </c>
      <c r="I486" s="304">
        <f t="shared" ca="1" si="216"/>
        <v>103.64164356600253</v>
      </c>
      <c r="J486" s="306">
        <f t="shared" ca="1" si="217"/>
        <v>644.29262010737602</v>
      </c>
      <c r="K486" s="307">
        <f t="shared" ca="1" si="218"/>
        <v>-2.3491933632304272</v>
      </c>
      <c r="L486" s="304">
        <f t="shared" ca="1" si="203"/>
        <v>644.29690285945446</v>
      </c>
      <c r="M486" s="306">
        <f t="shared" ca="1" si="219"/>
        <v>-1.5019479881941249</v>
      </c>
      <c r="N486" s="304">
        <f t="shared" ca="1" si="220"/>
        <v>-86.055280771688146</v>
      </c>
      <c r="P486" s="310">
        <f t="shared" ca="1" si="221"/>
        <v>23</v>
      </c>
      <c r="Q486" s="304">
        <f t="shared" ca="1" si="222"/>
        <v>0</v>
      </c>
      <c r="R486" s="306">
        <f t="shared" ca="1" si="223"/>
        <v>0</v>
      </c>
      <c r="S486" s="307">
        <f t="shared" ca="1" si="224"/>
        <v>3.0549999999999997</v>
      </c>
      <c r="T486" s="304">
        <f t="shared" ca="1" si="204"/>
        <v>29.969549999999998</v>
      </c>
      <c r="U486" s="311">
        <f t="shared" ca="1" si="205"/>
        <v>0</v>
      </c>
      <c r="V486" s="306">
        <f t="shared" ca="1" si="206"/>
        <v>1.2252878099930622</v>
      </c>
      <c r="W486" s="304">
        <f t="shared" ca="1" si="207"/>
        <v>26.951290503336875</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0.96475777774919536</v>
      </c>
      <c r="AH486" s="304">
        <f t="shared" ca="1" si="231"/>
        <v>-8.8220008056072174</v>
      </c>
    </row>
    <row r="487" spans="1:34" x14ac:dyDescent="0.2">
      <c r="A487" s="347">
        <f t="shared" ca="1" si="209"/>
        <v>1E-4</v>
      </c>
      <c r="B487" s="304">
        <f t="shared" ca="1" si="210"/>
        <v>33.309200000000487</v>
      </c>
      <c r="D487" s="306">
        <f t="shared" ca="1" si="211"/>
        <v>-0.60690212993814696</v>
      </c>
      <c r="E487" s="307">
        <f t="shared" ca="1" si="212"/>
        <v>-1.0088740067889912</v>
      </c>
      <c r="F487" s="304">
        <f t="shared" ca="1" si="213"/>
        <v>1.1773516708689604</v>
      </c>
      <c r="G487" s="306">
        <f t="shared" ca="1" si="214"/>
        <v>7.1298584151588749</v>
      </c>
      <c r="H487" s="307">
        <f t="shared" ca="1" si="215"/>
        <v>-103.39620591371764</v>
      </c>
      <c r="I487" s="304">
        <f t="shared" ca="1" si="216"/>
        <v>103.64174003929165</v>
      </c>
      <c r="J487" s="306">
        <f t="shared" ca="1" si="217"/>
        <v>644.29262010737602</v>
      </c>
      <c r="K487" s="307">
        <f t="shared" ca="1" si="218"/>
        <v>-2.3595329787774291</v>
      </c>
      <c r="L487" s="304">
        <f t="shared" ca="1" si="203"/>
        <v>644.29694064205012</v>
      </c>
      <c r="M487" s="306">
        <f t="shared" ca="1" si="219"/>
        <v>-1.501948639349489</v>
      </c>
      <c r="N487" s="304">
        <f t="shared" ca="1" si="220"/>
        <v>-86.055318080142314</v>
      </c>
      <c r="P487" s="310">
        <f t="shared" ca="1" si="221"/>
        <v>23</v>
      </c>
      <c r="Q487" s="304">
        <f t="shared" ca="1" si="222"/>
        <v>0</v>
      </c>
      <c r="R487" s="306">
        <f t="shared" ca="1" si="223"/>
        <v>0</v>
      </c>
      <c r="S487" s="307">
        <f t="shared" ca="1" si="224"/>
        <v>3.0549999999999997</v>
      </c>
      <c r="T487" s="304">
        <f t="shared" ca="1" si="204"/>
        <v>29.969549999999998</v>
      </c>
      <c r="U487" s="311">
        <f t="shared" ca="1" si="205"/>
        <v>0</v>
      </c>
      <c r="V487" s="306">
        <f t="shared" ca="1" si="206"/>
        <v>1.2252890768942237</v>
      </c>
      <c r="W487" s="304">
        <f t="shared" ca="1" si="207"/>
        <v>26.951368544444431</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0.96473267146968666</v>
      </c>
      <c r="AH487" s="304">
        <f t="shared" ca="1" si="231"/>
        <v>-8.822026351337767</v>
      </c>
    </row>
    <row r="488" spans="1:34" x14ac:dyDescent="0.2">
      <c r="A488" s="347">
        <f t="shared" ca="1" si="209"/>
        <v>1E-4</v>
      </c>
      <c r="B488" s="304">
        <f t="shared" ca="1" si="210"/>
        <v>33.309300000000491</v>
      </c>
      <c r="D488" s="306">
        <f t="shared" ca="1" si="211"/>
        <v>-0.60689815638824085</v>
      </c>
      <c r="E488" s="307">
        <f t="shared" ca="1" si="212"/>
        <v>-1.0088481267512268</v>
      </c>
      <c r="F488" s="304">
        <f t="shared" ca="1" si="213"/>
        <v>1.177327445988118</v>
      </c>
      <c r="G488" s="306">
        <f t="shared" ca="1" si="214"/>
        <v>7.1297977253432361</v>
      </c>
      <c r="H488" s="307">
        <f t="shared" ca="1" si="215"/>
        <v>-103.39630679853032</v>
      </c>
      <c r="I488" s="304">
        <f t="shared" ca="1" si="216"/>
        <v>103.64183651007019</v>
      </c>
      <c r="J488" s="306">
        <f t="shared" ca="1" si="217"/>
        <v>644.29262010737602</v>
      </c>
      <c r="K488" s="307">
        <f t="shared" ca="1" si="218"/>
        <v>-2.3698726044130414</v>
      </c>
      <c r="L488" s="304">
        <f t="shared" ca="1" si="203"/>
        <v>644.2969785906098</v>
      </c>
      <c r="M488" s="306">
        <f t="shared" ca="1" si="219"/>
        <v>-1.5019492904980984</v>
      </c>
      <c r="N488" s="304">
        <f t="shared" ca="1" si="220"/>
        <v>-86.055355388209477</v>
      </c>
      <c r="P488" s="310">
        <f t="shared" ca="1" si="221"/>
        <v>23</v>
      </c>
      <c r="Q488" s="304">
        <f t="shared" ca="1" si="222"/>
        <v>0</v>
      </c>
      <c r="R488" s="306">
        <f t="shared" ca="1" si="223"/>
        <v>0</v>
      </c>
      <c r="S488" s="307">
        <f t="shared" ca="1" si="224"/>
        <v>3.0549999999999997</v>
      </c>
      <c r="T488" s="304">
        <f t="shared" ca="1" si="204"/>
        <v>29.969549999999998</v>
      </c>
      <c r="U488" s="311">
        <f t="shared" ca="1" si="205"/>
        <v>0</v>
      </c>
      <c r="V488" s="306">
        <f t="shared" ca="1" si="206"/>
        <v>1.2252903437979312</v>
      </c>
      <c r="W488" s="304">
        <f t="shared" ca="1" si="207"/>
        <v>26.951446584452736</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0.964707565541298</v>
      </c>
      <c r="AH488" s="304">
        <f t="shared" ca="1" si="231"/>
        <v>-8.8220518967084889</v>
      </c>
    </row>
    <row r="489" spans="1:34" x14ac:dyDescent="0.2">
      <c r="A489" s="347">
        <f t="shared" ca="1" si="209"/>
        <v>1E-4</v>
      </c>
      <c r="B489" s="304">
        <f t="shared" ca="1" si="210"/>
        <v>33.309400000000494</v>
      </c>
      <c r="D489" s="306">
        <f t="shared" ca="1" si="211"/>
        <v>-0.60689418283958341</v>
      </c>
      <c r="E489" s="307">
        <f t="shared" ca="1" si="212"/>
        <v>-1.0088222470779744</v>
      </c>
      <c r="F489" s="304">
        <f t="shared" ca="1" si="213"/>
        <v>1.1773032215041201</v>
      </c>
      <c r="G489" s="306">
        <f t="shared" ca="1" si="214"/>
        <v>7.1297370359249523</v>
      </c>
      <c r="H489" s="307">
        <f t="shared" ca="1" si="215"/>
        <v>-103.39640768075503</v>
      </c>
      <c r="I489" s="304">
        <f t="shared" ca="1" si="216"/>
        <v>103.64193297833816</v>
      </c>
      <c r="J489" s="306">
        <f t="shared" ca="1" si="217"/>
        <v>644.29262010737602</v>
      </c>
      <c r="K489" s="307">
        <f t="shared" ca="1" si="218"/>
        <v>-2.3802122401370056</v>
      </c>
      <c r="L489" s="304">
        <f t="shared" ca="1" si="203"/>
        <v>644.29701670513396</v>
      </c>
      <c r="M489" s="306">
        <f t="shared" ca="1" si="219"/>
        <v>-1.5019499416399529</v>
      </c>
      <c r="N489" s="304">
        <f t="shared" ca="1" si="220"/>
        <v>-86.055392695889608</v>
      </c>
      <c r="P489" s="310">
        <f t="shared" ca="1" si="221"/>
        <v>23</v>
      </c>
      <c r="Q489" s="304">
        <f t="shared" ca="1" si="222"/>
        <v>0</v>
      </c>
      <c r="R489" s="306">
        <f t="shared" ca="1" si="223"/>
        <v>0</v>
      </c>
      <c r="S489" s="307">
        <f t="shared" ca="1" si="224"/>
        <v>3.0549999999999997</v>
      </c>
      <c r="T489" s="304">
        <f t="shared" ca="1" si="204"/>
        <v>29.969549999999998</v>
      </c>
      <c r="U489" s="311">
        <f t="shared" ca="1" si="205"/>
        <v>0</v>
      </c>
      <c r="V489" s="306">
        <f t="shared" ca="1" si="206"/>
        <v>1.2252916107041851</v>
      </c>
      <c r="W489" s="304">
        <f t="shared" ca="1" si="207"/>
        <v>26.951524623361784</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0.96468245996401869</v>
      </c>
      <c r="AH489" s="304">
        <f t="shared" ca="1" si="231"/>
        <v>-8.8220774417193901</v>
      </c>
    </row>
    <row r="490" spans="1:34" x14ac:dyDescent="0.2">
      <c r="A490" s="347">
        <f t="shared" ca="1" si="209"/>
        <v>1E-4</v>
      </c>
      <c r="B490" s="304">
        <f t="shared" ca="1" si="210"/>
        <v>33.309500000000497</v>
      </c>
      <c r="D490" s="306">
        <f t="shared" ca="1" si="211"/>
        <v>-0.60689020929218007</v>
      </c>
      <c r="E490" s="307">
        <f t="shared" ca="1" si="212"/>
        <v>-1.0087963677692322</v>
      </c>
      <c r="F490" s="304">
        <f t="shared" ca="1" si="213"/>
        <v>1.1772789974169684</v>
      </c>
      <c r="G490" s="306">
        <f t="shared" ca="1" si="214"/>
        <v>7.1296763469040227</v>
      </c>
      <c r="H490" s="307">
        <f t="shared" ca="1" si="215"/>
        <v>-103.39650856039181</v>
      </c>
      <c r="I490" s="304">
        <f t="shared" ca="1" si="216"/>
        <v>103.6420294440956</v>
      </c>
      <c r="J490" s="306">
        <f t="shared" ca="1" si="217"/>
        <v>644.29262010737602</v>
      </c>
      <c r="K490" s="307">
        <f t="shared" ca="1" si="218"/>
        <v>-2.3905518859490629</v>
      </c>
      <c r="L490" s="304">
        <f t="shared" ca="1" si="203"/>
        <v>644.29705498562305</v>
      </c>
      <c r="M490" s="306">
        <f t="shared" ca="1" si="219"/>
        <v>-1.5019505927750529</v>
      </c>
      <c r="N490" s="304">
        <f t="shared" ca="1" si="220"/>
        <v>-86.055430003182735</v>
      </c>
      <c r="P490" s="310">
        <f t="shared" ca="1" si="221"/>
        <v>23</v>
      </c>
      <c r="Q490" s="304">
        <f t="shared" ca="1" si="222"/>
        <v>0</v>
      </c>
      <c r="R490" s="306">
        <f t="shared" ca="1" si="223"/>
        <v>0</v>
      </c>
      <c r="S490" s="307">
        <f t="shared" ca="1" si="224"/>
        <v>3.0549999999999997</v>
      </c>
      <c r="T490" s="304">
        <f t="shared" ca="1" si="204"/>
        <v>29.969549999999998</v>
      </c>
      <c r="U490" s="311">
        <f t="shared" ca="1" si="205"/>
        <v>0</v>
      </c>
      <c r="V490" s="306">
        <f t="shared" ca="1" si="206"/>
        <v>1.2252928776129854</v>
      </c>
      <c r="W490" s="304">
        <f t="shared" ca="1" si="207"/>
        <v>26.951602661171584</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0.96465735473785408</v>
      </c>
      <c r="AH490" s="304">
        <f t="shared" ca="1" si="231"/>
        <v>-8.8221029863704707</v>
      </c>
    </row>
    <row r="491" spans="1:34" x14ac:dyDescent="0.2">
      <c r="A491" s="347">
        <f t="shared" ca="1" si="209"/>
        <v>1E-4</v>
      </c>
      <c r="B491" s="304">
        <f t="shared" ca="1" si="210"/>
        <v>33.309600000000501</v>
      </c>
      <c r="D491" s="306">
        <f t="shared" ca="1" si="211"/>
        <v>-0.60688623574602618</v>
      </c>
      <c r="E491" s="307">
        <f t="shared" ca="1" si="212"/>
        <v>-1.008770488825002</v>
      </c>
      <c r="F491" s="304">
        <f t="shared" ca="1" si="213"/>
        <v>1.1772547737266623</v>
      </c>
      <c r="G491" s="306">
        <f t="shared" ca="1" si="214"/>
        <v>7.1296156582804482</v>
      </c>
      <c r="H491" s="307">
        <f t="shared" ca="1" si="215"/>
        <v>-103.39660943744069</v>
      </c>
      <c r="I491" s="304">
        <f t="shared" ca="1" si="216"/>
        <v>103.64212590734256</v>
      </c>
      <c r="J491" s="306">
        <f t="shared" ca="1" si="217"/>
        <v>644.29262010737602</v>
      </c>
      <c r="K491" s="307">
        <f t="shared" ca="1" si="218"/>
        <v>-2.4008915418489547</v>
      </c>
      <c r="L491" s="304">
        <f t="shared" ca="1" si="203"/>
        <v>644.29709343207753</v>
      </c>
      <c r="M491" s="306">
        <f t="shared" ca="1" si="219"/>
        <v>-1.5019512439033982</v>
      </c>
      <c r="N491" s="304">
        <f t="shared" ca="1" si="220"/>
        <v>-86.055467310088829</v>
      </c>
      <c r="P491" s="310">
        <f t="shared" ca="1" si="221"/>
        <v>23</v>
      </c>
      <c r="Q491" s="304">
        <f t="shared" ca="1" si="222"/>
        <v>0</v>
      </c>
      <c r="R491" s="306">
        <f t="shared" ca="1" si="223"/>
        <v>0</v>
      </c>
      <c r="S491" s="307">
        <f t="shared" ca="1" si="224"/>
        <v>3.0549999999999997</v>
      </c>
      <c r="T491" s="304">
        <f t="shared" ca="1" si="204"/>
        <v>29.969549999999998</v>
      </c>
      <c r="U491" s="311">
        <f t="shared" ca="1" si="205"/>
        <v>0</v>
      </c>
      <c r="V491" s="306">
        <f t="shared" ca="1" si="206"/>
        <v>1.2252941445243317</v>
      </c>
      <c r="W491" s="304">
        <f t="shared" ca="1" si="207"/>
        <v>26.951680697882157</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0.96463224986280238</v>
      </c>
      <c r="AH491" s="304">
        <f t="shared" ca="1" si="231"/>
        <v>-8.8221285306617307</v>
      </c>
    </row>
    <row r="492" spans="1:34" x14ac:dyDescent="0.2">
      <c r="A492" s="347">
        <f t="shared" ca="1" si="209"/>
        <v>1E-4</v>
      </c>
      <c r="B492" s="304">
        <f t="shared" ca="1" si="210"/>
        <v>33.309700000000504</v>
      </c>
      <c r="D492" s="306">
        <f t="shared" ca="1" si="211"/>
        <v>-0.60688226220112729</v>
      </c>
      <c r="E492" s="307">
        <f t="shared" ca="1" si="212"/>
        <v>-1.0087446102452713</v>
      </c>
      <c r="F492" s="304">
        <f t="shared" ca="1" si="213"/>
        <v>1.1772305504331946</v>
      </c>
      <c r="G492" s="306">
        <f t="shared" ca="1" si="214"/>
        <v>7.1295549700542278</v>
      </c>
      <c r="H492" s="307">
        <f t="shared" ca="1" si="215"/>
        <v>-103.39671031190171</v>
      </c>
      <c r="I492" s="304">
        <f t="shared" ca="1" si="216"/>
        <v>103.64222236807906</v>
      </c>
      <c r="J492" s="306">
        <f t="shared" ca="1" si="217"/>
        <v>644.29262010737602</v>
      </c>
      <c r="K492" s="307">
        <f t="shared" ca="1" si="218"/>
        <v>-2.4112312078364218</v>
      </c>
      <c r="L492" s="304">
        <f t="shared" ca="1" si="203"/>
        <v>644.29713204449797</v>
      </c>
      <c r="M492" s="306">
        <f t="shared" ca="1" si="219"/>
        <v>-1.5019518950249888</v>
      </c>
      <c r="N492" s="304">
        <f t="shared" ca="1" si="220"/>
        <v>-86.055504616607919</v>
      </c>
      <c r="P492" s="310">
        <f t="shared" ca="1" si="221"/>
        <v>23</v>
      </c>
      <c r="Q492" s="304">
        <f t="shared" ca="1" si="222"/>
        <v>0</v>
      </c>
      <c r="R492" s="306">
        <f t="shared" ca="1" si="223"/>
        <v>0</v>
      </c>
      <c r="S492" s="307">
        <f t="shared" ca="1" si="224"/>
        <v>3.0549999999999997</v>
      </c>
      <c r="T492" s="304">
        <f t="shared" ca="1" si="204"/>
        <v>29.969549999999998</v>
      </c>
      <c r="U492" s="311">
        <f t="shared" ca="1" si="205"/>
        <v>0</v>
      </c>
      <c r="V492" s="306">
        <f t="shared" ca="1" si="206"/>
        <v>1.225295411438224</v>
      </c>
      <c r="W492" s="304">
        <f t="shared" ca="1" si="207"/>
        <v>26.951758733493506</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0.96460714533885472</v>
      </c>
      <c r="AH492" s="304">
        <f t="shared" ca="1" si="231"/>
        <v>-8.822154074593179</v>
      </c>
    </row>
    <row r="493" spans="1:34" x14ac:dyDescent="0.2">
      <c r="A493" s="347">
        <f t="shared" ca="1" si="209"/>
        <v>1E-4</v>
      </c>
      <c r="B493" s="304">
        <f t="shared" ca="1" si="210"/>
        <v>33.309800000000507</v>
      </c>
      <c r="D493" s="306">
        <f t="shared" ca="1" si="211"/>
        <v>-0.60687828865748283</v>
      </c>
      <c r="E493" s="307">
        <f t="shared" ca="1" si="212"/>
        <v>-1.0087187320300455</v>
      </c>
      <c r="F493" s="304">
        <f t="shared" ca="1" si="213"/>
        <v>1.1772063275365698</v>
      </c>
      <c r="G493" s="306">
        <f t="shared" ca="1" si="214"/>
        <v>7.1294942822253624</v>
      </c>
      <c r="H493" s="307">
        <f t="shared" ca="1" si="215"/>
        <v>-103.39681118377491</v>
      </c>
      <c r="I493" s="304">
        <f t="shared" ca="1" si="216"/>
        <v>103.64231882630516</v>
      </c>
      <c r="J493" s="306">
        <f t="shared" ca="1" si="217"/>
        <v>644.29262010737602</v>
      </c>
      <c r="K493" s="307">
        <f t="shared" ca="1" si="218"/>
        <v>-2.4215708839112056</v>
      </c>
      <c r="L493" s="304">
        <f t="shared" ca="1" si="203"/>
        <v>644.2971708228846</v>
      </c>
      <c r="M493" s="306">
        <f t="shared" ca="1" si="219"/>
        <v>-1.5019525461398253</v>
      </c>
      <c r="N493" s="304">
        <f t="shared" ca="1" si="220"/>
        <v>-86.055541922740034</v>
      </c>
      <c r="P493" s="310">
        <f t="shared" ca="1" si="221"/>
        <v>23</v>
      </c>
      <c r="Q493" s="304">
        <f t="shared" ca="1" si="222"/>
        <v>0</v>
      </c>
      <c r="R493" s="306">
        <f t="shared" ca="1" si="223"/>
        <v>0</v>
      </c>
      <c r="S493" s="307">
        <f t="shared" ca="1" si="224"/>
        <v>3.0549999999999997</v>
      </c>
      <c r="T493" s="304">
        <f t="shared" ca="1" si="204"/>
        <v>29.969549999999998</v>
      </c>
      <c r="U493" s="311">
        <f t="shared" ca="1" si="205"/>
        <v>0</v>
      </c>
      <c r="V493" s="306">
        <f t="shared" ca="1" si="206"/>
        <v>1.2252966783546626</v>
      </c>
      <c r="W493" s="304">
        <f t="shared" ca="1" si="207"/>
        <v>26.951836768005663</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0.96458204116601287</v>
      </c>
      <c r="AH493" s="304">
        <f t="shared" ca="1" si="231"/>
        <v>-8.8221796181648138</v>
      </c>
    </row>
    <row r="494" spans="1:34" x14ac:dyDescent="0.2">
      <c r="A494" s="347">
        <f t="shared" ca="1" si="209"/>
        <v>1E-4</v>
      </c>
      <c r="B494" s="304">
        <f t="shared" ca="1" si="210"/>
        <v>33.309900000000511</v>
      </c>
      <c r="D494" s="306">
        <f t="shared" ca="1" si="211"/>
        <v>-0.60687431511509071</v>
      </c>
      <c r="E494" s="307">
        <f t="shared" ca="1" si="212"/>
        <v>-1.0086928541793085</v>
      </c>
      <c r="F494" s="304">
        <f t="shared" ca="1" si="213"/>
        <v>1.1771821050367739</v>
      </c>
      <c r="G494" s="306">
        <f t="shared" ca="1" si="214"/>
        <v>7.1294335947938512</v>
      </c>
      <c r="H494" s="307">
        <f t="shared" ca="1" si="215"/>
        <v>-103.39691205306033</v>
      </c>
      <c r="I494" s="304">
        <f t="shared" ca="1" si="216"/>
        <v>103.64241528202085</v>
      </c>
      <c r="J494" s="306">
        <f t="shared" ca="1" si="217"/>
        <v>644.29262010737602</v>
      </c>
      <c r="K494" s="307">
        <f t="shared" ca="1" si="218"/>
        <v>-2.4319105700730472</v>
      </c>
      <c r="L494" s="304">
        <f t="shared" ca="1" si="203"/>
        <v>644.29720976723809</v>
      </c>
      <c r="M494" s="306">
        <f t="shared" ca="1" si="219"/>
        <v>-1.5019531972479072</v>
      </c>
      <c r="N494" s="304">
        <f t="shared" ca="1" si="220"/>
        <v>-86.055579228485129</v>
      </c>
      <c r="P494" s="310">
        <f t="shared" ca="1" si="221"/>
        <v>23</v>
      </c>
      <c r="Q494" s="304">
        <f t="shared" ca="1" si="222"/>
        <v>0</v>
      </c>
      <c r="R494" s="306">
        <f t="shared" ca="1" si="223"/>
        <v>0</v>
      </c>
      <c r="S494" s="307">
        <f t="shared" ca="1" si="224"/>
        <v>3.0549999999999997</v>
      </c>
      <c r="T494" s="304">
        <f t="shared" ca="1" si="204"/>
        <v>29.969549999999998</v>
      </c>
      <c r="U494" s="311">
        <f t="shared" ca="1" si="205"/>
        <v>0</v>
      </c>
      <c r="V494" s="306">
        <f t="shared" ca="1" si="206"/>
        <v>1.2252979452736472</v>
      </c>
      <c r="W494" s="304">
        <f t="shared" ca="1" si="207"/>
        <v>26.951914801418592</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0.96455693734426262</v>
      </c>
      <c r="AH494" s="304">
        <f t="shared" ca="1" si="231"/>
        <v>-8.8222051613766492</v>
      </c>
    </row>
    <row r="495" spans="1:34" x14ac:dyDescent="0.2">
      <c r="A495" s="347">
        <f t="shared" ca="1" si="209"/>
        <v>1E-4</v>
      </c>
      <c r="B495" s="304">
        <f t="shared" ca="1" si="210"/>
        <v>33.310000000000514</v>
      </c>
      <c r="D495" s="306">
        <f t="shared" ca="1" si="211"/>
        <v>-0.60687034157395547</v>
      </c>
      <c r="E495" s="307">
        <f t="shared" ca="1" si="212"/>
        <v>-1.0086669766930729</v>
      </c>
      <c r="F495" s="304">
        <f t="shared" ca="1" si="213"/>
        <v>1.1771578829338203</v>
      </c>
      <c r="G495" s="306">
        <f t="shared" ca="1" si="214"/>
        <v>7.1293729077596941</v>
      </c>
      <c r="H495" s="307">
        <f t="shared" ca="1" si="215"/>
        <v>-103.397012919758</v>
      </c>
      <c r="I495" s="304">
        <f t="shared" ca="1" si="216"/>
        <v>103.64251173522621</v>
      </c>
      <c r="J495" s="306">
        <f t="shared" ca="1" si="217"/>
        <v>644.29262010737602</v>
      </c>
      <c r="K495" s="307">
        <f t="shared" ca="1" si="218"/>
        <v>-2.4422502663216883</v>
      </c>
      <c r="L495" s="304">
        <f t="shared" ca="1" si="203"/>
        <v>644.29724887755879</v>
      </c>
      <c r="M495" s="306">
        <f t="shared" ca="1" si="219"/>
        <v>-1.501953848349235</v>
      </c>
      <c r="N495" s="304">
        <f t="shared" ca="1" si="220"/>
        <v>-86.055616533843249</v>
      </c>
      <c r="P495" s="310">
        <f t="shared" ca="1" si="221"/>
        <v>23</v>
      </c>
      <c r="Q495" s="304">
        <f t="shared" ca="1" si="222"/>
        <v>0</v>
      </c>
      <c r="R495" s="306">
        <f t="shared" ca="1" si="223"/>
        <v>0</v>
      </c>
      <c r="S495" s="307">
        <f t="shared" ca="1" si="224"/>
        <v>3.0549999999999997</v>
      </c>
      <c r="T495" s="304">
        <f t="shared" ca="1" si="204"/>
        <v>29.969549999999998</v>
      </c>
      <c r="U495" s="311">
        <f t="shared" ca="1" si="205"/>
        <v>0</v>
      </c>
      <c r="V495" s="306">
        <f t="shared" ca="1" si="206"/>
        <v>1.2252992121951776</v>
      </c>
      <c r="W495" s="304">
        <f t="shared" ca="1" si="207"/>
        <v>26.951992833732351</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0.96453183387361818</v>
      </c>
      <c r="AH495" s="304">
        <f t="shared" ca="1" si="231"/>
        <v>-8.8222307042286729</v>
      </c>
    </row>
    <row r="496" spans="1:34" x14ac:dyDescent="0.2">
      <c r="A496" s="347">
        <f t="shared" ca="1" si="209"/>
        <v>1E-4</v>
      </c>
      <c r="B496" s="304">
        <f t="shared" ca="1" si="210"/>
        <v>33.310100000000517</v>
      </c>
      <c r="D496" s="306">
        <f t="shared" ca="1" si="211"/>
        <v>-0.60686636803407557</v>
      </c>
      <c r="E496" s="307">
        <f t="shared" ca="1" si="212"/>
        <v>-1.0086410995713244</v>
      </c>
      <c r="F496" s="304">
        <f t="shared" ca="1" si="213"/>
        <v>1.1771336612276961</v>
      </c>
      <c r="G496" s="306">
        <f t="shared" ca="1" si="214"/>
        <v>7.1293122211228903</v>
      </c>
      <c r="H496" s="307">
        <f t="shared" ca="1" si="215"/>
        <v>-103.39711378386795</v>
      </c>
      <c r="I496" s="304">
        <f t="shared" ca="1" si="216"/>
        <v>103.64260818592123</v>
      </c>
      <c r="J496" s="306">
        <f t="shared" ca="1" si="217"/>
        <v>644.29262010737602</v>
      </c>
      <c r="K496" s="307">
        <f t="shared" ca="1" si="218"/>
        <v>-2.4525899726568694</v>
      </c>
      <c r="L496" s="304">
        <f t="shared" ca="1" si="203"/>
        <v>644.29728815384715</v>
      </c>
      <c r="M496" s="306">
        <f t="shared" ca="1" si="219"/>
        <v>-1.5019544994438088</v>
      </c>
      <c r="N496" s="304">
        <f t="shared" ca="1" si="220"/>
        <v>-86.055653838814393</v>
      </c>
      <c r="P496" s="310">
        <f t="shared" ca="1" si="221"/>
        <v>23</v>
      </c>
      <c r="Q496" s="304">
        <f t="shared" ca="1" si="222"/>
        <v>0</v>
      </c>
      <c r="R496" s="306">
        <f t="shared" ca="1" si="223"/>
        <v>0</v>
      </c>
      <c r="S496" s="307">
        <f t="shared" ca="1" si="224"/>
        <v>3.0549999999999997</v>
      </c>
      <c r="T496" s="304">
        <f t="shared" ca="1" si="204"/>
        <v>29.969549999999998</v>
      </c>
      <c r="U496" s="311">
        <f t="shared" ca="1" si="205"/>
        <v>0</v>
      </c>
      <c r="V496" s="306">
        <f t="shared" ca="1" si="206"/>
        <v>1.2253004791192545</v>
      </c>
      <c r="W496" s="304">
        <f t="shared" ca="1" si="207"/>
        <v>26.952070864946926</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0.96450673075406002</v>
      </c>
      <c r="AH496" s="304">
        <f t="shared" ca="1" si="231"/>
        <v>-8.8222562467209009</v>
      </c>
    </row>
    <row r="497" spans="1:34" x14ac:dyDescent="0.2">
      <c r="A497" s="347">
        <f t="shared" ca="1" si="209"/>
        <v>1E-4</v>
      </c>
      <c r="B497" s="304">
        <f t="shared" ca="1" si="210"/>
        <v>33.310200000000521</v>
      </c>
      <c r="D497" s="306">
        <f t="shared" ca="1" si="211"/>
        <v>-0.60686239449544999</v>
      </c>
      <c r="E497" s="307">
        <f t="shared" ca="1" si="212"/>
        <v>-1.0086152228140612</v>
      </c>
      <c r="F497" s="304">
        <f t="shared" ca="1" si="213"/>
        <v>1.1771094399184001</v>
      </c>
      <c r="G497" s="306">
        <f t="shared" ca="1" si="214"/>
        <v>7.1292515348834407</v>
      </c>
      <c r="H497" s="307">
        <f t="shared" ca="1" si="215"/>
        <v>-103.39721464539024</v>
      </c>
      <c r="I497" s="304">
        <f t="shared" ca="1" si="216"/>
        <v>103.64270463410601</v>
      </c>
      <c r="J497" s="306">
        <f t="shared" ca="1" si="217"/>
        <v>644.29262010737602</v>
      </c>
      <c r="K497" s="307">
        <f t="shared" ca="1" si="218"/>
        <v>-2.4629296890783321</v>
      </c>
      <c r="L497" s="304">
        <f t="shared" ca="1" si="203"/>
        <v>644.29732759610363</v>
      </c>
      <c r="M497" s="306">
        <f t="shared" ca="1" si="219"/>
        <v>-1.5019551505316282</v>
      </c>
      <c r="N497" s="304">
        <f t="shared" ca="1" si="220"/>
        <v>-86.055691143398533</v>
      </c>
      <c r="P497" s="310">
        <f t="shared" ca="1" si="221"/>
        <v>23</v>
      </c>
      <c r="Q497" s="304">
        <f t="shared" ca="1" si="222"/>
        <v>0</v>
      </c>
      <c r="R497" s="306">
        <f t="shared" ca="1" si="223"/>
        <v>0</v>
      </c>
      <c r="S497" s="307">
        <f t="shared" ca="1" si="224"/>
        <v>3.0549999999999997</v>
      </c>
      <c r="T497" s="304">
        <f t="shared" ca="1" si="204"/>
        <v>29.969549999999998</v>
      </c>
      <c r="U497" s="311">
        <f t="shared" ca="1" si="205"/>
        <v>0</v>
      </c>
      <c r="V497" s="306">
        <f t="shared" ca="1" si="206"/>
        <v>1.2253017460458768</v>
      </c>
      <c r="W497" s="304">
        <f t="shared" ca="1" si="207"/>
        <v>26.952148895062333</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0.96448162798559522</v>
      </c>
      <c r="AH497" s="304">
        <f t="shared" ca="1" si="231"/>
        <v>-8.8222817888533314</v>
      </c>
    </row>
    <row r="498" spans="1:34" x14ac:dyDescent="0.2">
      <c r="A498" s="347">
        <f t="shared" ca="1" si="209"/>
        <v>1E-4</v>
      </c>
      <c r="B498" s="304">
        <f t="shared" ca="1" si="210"/>
        <v>33.310300000000524</v>
      </c>
      <c r="D498" s="306">
        <f t="shared" ca="1" si="211"/>
        <v>-0.6068584209580844</v>
      </c>
      <c r="E498" s="307">
        <f t="shared" ca="1" si="212"/>
        <v>-1.0085893464212816</v>
      </c>
      <c r="F498" s="304">
        <f t="shared" ca="1" si="213"/>
        <v>1.177085219005934</v>
      </c>
      <c r="G498" s="306">
        <f t="shared" ca="1" si="214"/>
        <v>7.1291908490413451</v>
      </c>
      <c r="H498" s="307">
        <f t="shared" ca="1" si="215"/>
        <v>-103.39731550432488</v>
      </c>
      <c r="I498" s="304">
        <f t="shared" ca="1" si="216"/>
        <v>103.64280107978054</v>
      </c>
      <c r="J498" s="306">
        <f t="shared" ca="1" si="217"/>
        <v>644.29262010737602</v>
      </c>
      <c r="K498" s="307">
        <f t="shared" ca="1" si="218"/>
        <v>-2.4732694155858179</v>
      </c>
      <c r="L498" s="304">
        <f t="shared" ca="1" si="203"/>
        <v>644.29736720432868</v>
      </c>
      <c r="M498" s="306">
        <f t="shared" ca="1" si="219"/>
        <v>-1.5019558016126939</v>
      </c>
      <c r="N498" s="304">
        <f t="shared" ca="1" si="220"/>
        <v>-86.055728447595726</v>
      </c>
      <c r="P498" s="310">
        <f t="shared" ca="1" si="221"/>
        <v>23</v>
      </c>
      <c r="Q498" s="304">
        <f t="shared" ca="1" si="222"/>
        <v>0</v>
      </c>
      <c r="R498" s="306">
        <f t="shared" ca="1" si="223"/>
        <v>0</v>
      </c>
      <c r="S498" s="307">
        <f t="shared" ca="1" si="224"/>
        <v>3.0549999999999997</v>
      </c>
      <c r="T498" s="304">
        <f t="shared" ca="1" si="204"/>
        <v>29.969549999999998</v>
      </c>
      <c r="U498" s="311">
        <f t="shared" ca="1" si="205"/>
        <v>0</v>
      </c>
      <c r="V498" s="306">
        <f t="shared" ca="1" si="206"/>
        <v>1.2253030129750455</v>
      </c>
      <c r="W498" s="304">
        <f t="shared" ca="1" si="207"/>
        <v>26.952226924078591</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0.96445652556821493</v>
      </c>
      <c r="AH498" s="304">
        <f t="shared" ca="1" si="231"/>
        <v>-8.8223073306259696</v>
      </c>
    </row>
    <row r="499" spans="1:34" x14ac:dyDescent="0.2">
      <c r="A499" s="347">
        <f t="shared" ca="1" si="209"/>
        <v>1E-4</v>
      </c>
      <c r="B499" s="304">
        <f t="shared" ca="1" si="210"/>
        <v>33.310400000000527</v>
      </c>
      <c r="D499" s="306">
        <f t="shared" ca="1" si="211"/>
        <v>-0.60685444742197414</v>
      </c>
      <c r="E499" s="307">
        <f t="shared" ca="1" si="212"/>
        <v>-1.0085634703929784</v>
      </c>
      <c r="F499" s="304">
        <f t="shared" ca="1" si="213"/>
        <v>1.1770609984902898</v>
      </c>
      <c r="G499" s="306">
        <f t="shared" ca="1" si="214"/>
        <v>7.1291301635966029</v>
      </c>
      <c r="H499" s="307">
        <f t="shared" ca="1" si="215"/>
        <v>-103.39741636067193</v>
      </c>
      <c r="I499" s="304">
        <f t="shared" ca="1" si="216"/>
        <v>103.64289752294485</v>
      </c>
      <c r="J499" s="306">
        <f t="shared" ca="1" si="217"/>
        <v>644.29262010737602</v>
      </c>
      <c r="K499" s="307">
        <f t="shared" ca="1" si="218"/>
        <v>-2.483609152179068</v>
      </c>
      <c r="L499" s="304">
        <f t="shared" ca="1" si="203"/>
        <v>644.29740697852287</v>
      </c>
      <c r="M499" s="306">
        <f t="shared" ca="1" si="219"/>
        <v>-1.5019564526870057</v>
      </c>
      <c r="N499" s="304">
        <f t="shared" ca="1" si="220"/>
        <v>-86.055765751405943</v>
      </c>
      <c r="P499" s="310">
        <f t="shared" ca="1" si="221"/>
        <v>23</v>
      </c>
      <c r="Q499" s="304">
        <f t="shared" ca="1" si="222"/>
        <v>0</v>
      </c>
      <c r="R499" s="306">
        <f t="shared" ca="1" si="223"/>
        <v>0</v>
      </c>
      <c r="S499" s="307">
        <f t="shared" ca="1" si="224"/>
        <v>3.0549999999999997</v>
      </c>
      <c r="T499" s="304">
        <f t="shared" ca="1" si="204"/>
        <v>29.969549999999998</v>
      </c>
      <c r="U499" s="311">
        <f t="shared" ca="1" si="205"/>
        <v>0</v>
      </c>
      <c r="V499" s="306">
        <f t="shared" ca="1" si="206"/>
        <v>1.2253042799067602</v>
      </c>
      <c r="W499" s="304">
        <f t="shared" ca="1" si="207"/>
        <v>26.952304951995693</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0.96443142350191735</v>
      </c>
      <c r="AH499" s="304">
        <f t="shared" ca="1" si="231"/>
        <v>-8.8223328720388192</v>
      </c>
    </row>
    <row r="500" spans="1:34" x14ac:dyDescent="0.2">
      <c r="A500" s="347">
        <f t="shared" ca="1" si="209"/>
        <v>1E-4</v>
      </c>
      <c r="B500" s="304">
        <f t="shared" ca="1" si="210"/>
        <v>33.31050000000053</v>
      </c>
      <c r="D500" s="306">
        <f t="shared" ca="1" si="211"/>
        <v>-0.60685047388712277</v>
      </c>
      <c r="E500" s="307">
        <f t="shared" ca="1" si="212"/>
        <v>-1.0085375947291553</v>
      </c>
      <c r="F500" s="304">
        <f t="shared" ca="1" si="213"/>
        <v>1.1770367783714726</v>
      </c>
      <c r="G500" s="306">
        <f t="shared" ca="1" si="214"/>
        <v>7.1290694785492139</v>
      </c>
      <c r="H500" s="307">
        <f t="shared" ca="1" si="215"/>
        <v>-103.3975172144314</v>
      </c>
      <c r="I500" s="304">
        <f t="shared" ca="1" si="216"/>
        <v>103.64299396359901</v>
      </c>
      <c r="J500" s="306">
        <f t="shared" ca="1" si="217"/>
        <v>644.29262010737602</v>
      </c>
      <c r="K500" s="307">
        <f t="shared" ca="1" si="218"/>
        <v>-2.4939488988578233</v>
      </c>
      <c r="L500" s="304">
        <f t="shared" ca="1" si="203"/>
        <v>644.29744691868655</v>
      </c>
      <c r="M500" s="306">
        <f t="shared" ca="1" si="219"/>
        <v>-1.5019571037545638</v>
      </c>
      <c r="N500" s="304">
        <f t="shared" ca="1" si="220"/>
        <v>-86.055803054829198</v>
      </c>
      <c r="P500" s="310">
        <f t="shared" ca="1" si="221"/>
        <v>23</v>
      </c>
      <c r="Q500" s="304">
        <f t="shared" ca="1" si="222"/>
        <v>0</v>
      </c>
      <c r="R500" s="306">
        <f t="shared" ca="1" si="223"/>
        <v>0</v>
      </c>
      <c r="S500" s="307">
        <f t="shared" ca="1" si="224"/>
        <v>3.0549999999999997</v>
      </c>
      <c r="T500" s="304">
        <f t="shared" ca="1" si="204"/>
        <v>29.969549999999998</v>
      </c>
      <c r="U500" s="311">
        <f t="shared" ca="1" si="205"/>
        <v>0</v>
      </c>
      <c r="V500" s="306">
        <f t="shared" ca="1" si="206"/>
        <v>1.2253055468410206</v>
      </c>
      <c r="W500" s="304">
        <f t="shared" ca="1" si="207"/>
        <v>26.95238297881367</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0.96440632178670249</v>
      </c>
      <c r="AH500" s="304">
        <f t="shared" ca="1" si="231"/>
        <v>-8.8223584130918802</v>
      </c>
    </row>
    <row r="501" spans="1:34" x14ac:dyDescent="0.2">
      <c r="A501" s="347">
        <f t="shared" ca="1" si="209"/>
        <v>1E-4</v>
      </c>
      <c r="B501" s="304">
        <f t="shared" ca="1" si="210"/>
        <v>33.310600000000534</v>
      </c>
      <c r="D501" s="306">
        <f t="shared" ca="1" si="211"/>
        <v>-0.60684650035352994</v>
      </c>
      <c r="E501" s="307">
        <f t="shared" ca="1" si="212"/>
        <v>-1.0085117194297997</v>
      </c>
      <c r="F501" s="304">
        <f t="shared" ca="1" si="213"/>
        <v>1.1770125586494724</v>
      </c>
      <c r="G501" s="306">
        <f t="shared" ca="1" si="214"/>
        <v>7.1290087938991782</v>
      </c>
      <c r="H501" s="307">
        <f t="shared" ca="1" si="215"/>
        <v>-103.39761806560334</v>
      </c>
      <c r="I501" s="304">
        <f t="shared" ca="1" si="216"/>
        <v>103.64309040174301</v>
      </c>
      <c r="J501" s="306">
        <f t="shared" ca="1" si="217"/>
        <v>644.29262010737602</v>
      </c>
      <c r="K501" s="307">
        <f t="shared" ca="1" si="218"/>
        <v>-2.5042886556218251</v>
      </c>
      <c r="L501" s="304">
        <f t="shared" ca="1" si="203"/>
        <v>644.29748702482016</v>
      </c>
      <c r="M501" s="306">
        <f t="shared" ca="1" si="219"/>
        <v>-1.5019577548153682</v>
      </c>
      <c r="N501" s="304">
        <f t="shared" ca="1" si="220"/>
        <v>-86.055840357865492</v>
      </c>
      <c r="P501" s="310">
        <f t="shared" ca="1" si="221"/>
        <v>23</v>
      </c>
      <c r="Q501" s="304">
        <f t="shared" ca="1" si="222"/>
        <v>0</v>
      </c>
      <c r="R501" s="306">
        <f t="shared" ca="1" si="223"/>
        <v>0</v>
      </c>
      <c r="S501" s="307">
        <f t="shared" ca="1" si="224"/>
        <v>3.0549999999999997</v>
      </c>
      <c r="T501" s="304">
        <f t="shared" ca="1" si="204"/>
        <v>29.969549999999998</v>
      </c>
      <c r="U501" s="311">
        <f t="shared" ca="1" si="205"/>
        <v>0</v>
      </c>
      <c r="V501" s="306">
        <f t="shared" ca="1" si="206"/>
        <v>1.2253068137778269</v>
      </c>
      <c r="W501" s="304">
        <f t="shared" ca="1" si="207"/>
        <v>26.952461004532505</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0.96438122042256147</v>
      </c>
      <c r="AH501" s="304">
        <f t="shared" ca="1" si="231"/>
        <v>-8.8223839537851632</v>
      </c>
    </row>
    <row r="502" spans="1:34" x14ac:dyDescent="0.2">
      <c r="A502" s="347">
        <f t="shared" ca="1" si="209"/>
        <v>1E-4</v>
      </c>
      <c r="B502" s="304">
        <f t="shared" ca="1" si="210"/>
        <v>33.310700000000537</v>
      </c>
      <c r="D502" s="306">
        <f t="shared" ca="1" si="211"/>
        <v>-0.60684252682119655</v>
      </c>
      <c r="E502" s="307">
        <f t="shared" ca="1" si="212"/>
        <v>-1.008485844494917</v>
      </c>
      <c r="F502" s="304">
        <f t="shared" ca="1" si="213"/>
        <v>1.1769883393242946</v>
      </c>
      <c r="G502" s="306">
        <f t="shared" ca="1" si="214"/>
        <v>7.1289481096464957</v>
      </c>
      <c r="H502" s="307">
        <f t="shared" ca="1" si="215"/>
        <v>-103.39771891418779</v>
      </c>
      <c r="I502" s="304">
        <f t="shared" ca="1" si="216"/>
        <v>103.64318683737693</v>
      </c>
      <c r="J502" s="306">
        <f t="shared" ca="1" si="217"/>
        <v>644.29262010737602</v>
      </c>
      <c r="K502" s="307">
        <f t="shared" ca="1" si="218"/>
        <v>-2.5146284224708149</v>
      </c>
      <c r="L502" s="304">
        <f t="shared" ca="1" si="203"/>
        <v>644.29752729692405</v>
      </c>
      <c r="M502" s="306">
        <f t="shared" ca="1" si="219"/>
        <v>-1.5019584058694189</v>
      </c>
      <c r="N502" s="304">
        <f t="shared" ca="1" si="220"/>
        <v>-86.055877660514838</v>
      </c>
      <c r="P502" s="310">
        <f t="shared" ca="1" si="221"/>
        <v>23</v>
      </c>
      <c r="Q502" s="304">
        <f t="shared" ca="1" si="222"/>
        <v>0</v>
      </c>
      <c r="R502" s="306">
        <f t="shared" ca="1" si="223"/>
        <v>0</v>
      </c>
      <c r="S502" s="307">
        <f t="shared" ca="1" si="224"/>
        <v>3.0549999999999997</v>
      </c>
      <c r="T502" s="304">
        <f t="shared" ca="1" si="204"/>
        <v>29.969549999999998</v>
      </c>
      <c r="U502" s="311">
        <f t="shared" ca="1" si="205"/>
        <v>0</v>
      </c>
      <c r="V502" s="306">
        <f t="shared" ca="1" si="206"/>
        <v>1.2253080807171792</v>
      </c>
      <c r="W502" s="304">
        <f t="shared" ca="1" si="207"/>
        <v>26.952539029152238</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0.96435611940949784</v>
      </c>
      <c r="AH502" s="304">
        <f t="shared" ca="1" si="231"/>
        <v>-8.822409494118661</v>
      </c>
    </row>
    <row r="503" spans="1:34" x14ac:dyDescent="0.2">
      <c r="A503" s="347">
        <f t="shared" ca="1" si="209"/>
        <v>1E-4</v>
      </c>
      <c r="B503" s="304">
        <f t="shared" ca="1" si="210"/>
        <v>33.31080000000054</v>
      </c>
      <c r="D503" s="306">
        <f t="shared" ca="1" si="211"/>
        <v>-0.6068385532901247</v>
      </c>
      <c r="E503" s="307">
        <f t="shared" ca="1" si="212"/>
        <v>-1.0084599699244983</v>
      </c>
      <c r="F503" s="304">
        <f t="shared" ca="1" si="213"/>
        <v>1.1769641203959327</v>
      </c>
      <c r="G503" s="306">
        <f t="shared" ca="1" si="214"/>
        <v>7.1288874257911665</v>
      </c>
      <c r="H503" s="307">
        <f t="shared" ca="1" si="215"/>
        <v>-103.39781976018479</v>
      </c>
      <c r="I503" s="304">
        <f t="shared" ca="1" si="216"/>
        <v>103.64328327050076</v>
      </c>
      <c r="J503" s="306">
        <f t="shared" ca="1" si="217"/>
        <v>644.29262010737602</v>
      </c>
      <c r="K503" s="307">
        <f t="shared" ca="1" si="218"/>
        <v>-2.5249681994045337</v>
      </c>
      <c r="L503" s="304">
        <f t="shared" ca="1" si="203"/>
        <v>644.29756773499901</v>
      </c>
      <c r="M503" s="306">
        <f t="shared" ca="1" si="219"/>
        <v>-1.5019590569167161</v>
      </c>
      <c r="N503" s="304">
        <f t="shared" ca="1" si="220"/>
        <v>-86.055914962777223</v>
      </c>
      <c r="P503" s="310">
        <f t="shared" ca="1" si="221"/>
        <v>23</v>
      </c>
      <c r="Q503" s="304">
        <f t="shared" ca="1" si="222"/>
        <v>0</v>
      </c>
      <c r="R503" s="306">
        <f t="shared" ca="1" si="223"/>
        <v>0</v>
      </c>
      <c r="S503" s="307">
        <f t="shared" ca="1" si="224"/>
        <v>3.0549999999999997</v>
      </c>
      <c r="T503" s="304">
        <f t="shared" ca="1" si="204"/>
        <v>29.969549999999998</v>
      </c>
      <c r="U503" s="311">
        <f t="shared" ca="1" si="205"/>
        <v>0</v>
      </c>
      <c r="V503" s="306">
        <f t="shared" ca="1" si="206"/>
        <v>1.2253093476590771</v>
      </c>
      <c r="W503" s="304">
        <f t="shared" ca="1" si="207"/>
        <v>26.952617052672849</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0.96433101874750093</v>
      </c>
      <c r="AH503" s="304">
        <f t="shared" ca="1" si="231"/>
        <v>-8.8224350340923863</v>
      </c>
    </row>
    <row r="504" spans="1:34" x14ac:dyDescent="0.2">
      <c r="A504" s="347">
        <f t="shared" ca="1" si="209"/>
        <v>1E-4</v>
      </c>
      <c r="B504" s="304">
        <f t="shared" ca="1" si="210"/>
        <v>33.310900000000544</v>
      </c>
      <c r="D504" s="306">
        <f t="shared" ca="1" si="211"/>
        <v>-0.60683457976031352</v>
      </c>
      <c r="E504" s="307">
        <f t="shared" ca="1" si="212"/>
        <v>-1.0084340957185436</v>
      </c>
      <c r="F504" s="304">
        <f t="shared" ca="1" si="213"/>
        <v>1.1769399018643871</v>
      </c>
      <c r="G504" s="306">
        <f t="shared" ca="1" si="214"/>
        <v>7.1288267423331906</v>
      </c>
      <c r="H504" s="307">
        <f t="shared" ca="1" si="215"/>
        <v>-103.39792060359436</v>
      </c>
      <c r="I504" s="304">
        <f t="shared" ca="1" si="216"/>
        <v>103.64337970111457</v>
      </c>
      <c r="J504" s="306">
        <f t="shared" ca="1" si="217"/>
        <v>644.29262010737602</v>
      </c>
      <c r="K504" s="307">
        <f t="shared" ca="1" si="218"/>
        <v>-2.5353079864227226</v>
      </c>
      <c r="L504" s="304">
        <f t="shared" ca="1" si="203"/>
        <v>644.29760833904504</v>
      </c>
      <c r="M504" s="306">
        <f t="shared" ca="1" si="219"/>
        <v>-1.50195970795726</v>
      </c>
      <c r="N504" s="304">
        <f t="shared" ca="1" si="220"/>
        <v>-86.055952264652689</v>
      </c>
      <c r="P504" s="310">
        <f t="shared" ca="1" si="221"/>
        <v>23</v>
      </c>
      <c r="Q504" s="304">
        <f t="shared" ca="1" si="222"/>
        <v>0</v>
      </c>
      <c r="R504" s="306">
        <f t="shared" ca="1" si="223"/>
        <v>0</v>
      </c>
      <c r="S504" s="307">
        <f t="shared" ca="1" si="224"/>
        <v>3.0549999999999997</v>
      </c>
      <c r="T504" s="304">
        <f t="shared" ca="1" si="204"/>
        <v>29.969549999999998</v>
      </c>
      <c r="U504" s="311">
        <f t="shared" ca="1" si="205"/>
        <v>0</v>
      </c>
      <c r="V504" s="306">
        <f t="shared" ca="1" si="206"/>
        <v>1.2253106146035211</v>
      </c>
      <c r="W504" s="304">
        <f t="shared" ca="1" si="207"/>
        <v>26.952695075094383</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0.96430591843657609</v>
      </c>
      <c r="AH504" s="304">
        <f t="shared" ca="1" si="231"/>
        <v>-8.8224605737063353</v>
      </c>
    </row>
    <row r="505" spans="1:34" x14ac:dyDescent="0.2">
      <c r="A505" s="347">
        <f t="shared" ca="1" si="209"/>
        <v>1E-4</v>
      </c>
      <c r="B505" s="304">
        <f t="shared" ca="1" si="210"/>
        <v>33.311000000000547</v>
      </c>
      <c r="D505" s="306">
        <f t="shared" ca="1" si="211"/>
        <v>-0.60683060623176266</v>
      </c>
      <c r="E505" s="307">
        <f t="shared" ca="1" si="212"/>
        <v>-1.0084082218770458</v>
      </c>
      <c r="F505" s="304">
        <f t="shared" ca="1" si="213"/>
        <v>1.1769156837296519</v>
      </c>
      <c r="G505" s="306">
        <f t="shared" ca="1" si="214"/>
        <v>7.128766059272567</v>
      </c>
      <c r="H505" s="307">
        <f t="shared" ca="1" si="215"/>
        <v>-103.39802144441654</v>
      </c>
      <c r="I505" s="304">
        <f t="shared" ca="1" si="216"/>
        <v>103.64347612921839</v>
      </c>
      <c r="J505" s="306">
        <f t="shared" ca="1" si="217"/>
        <v>644.29262010737602</v>
      </c>
      <c r="K505" s="307">
        <f t="shared" ca="1" si="218"/>
        <v>-2.5456477835251232</v>
      </c>
      <c r="L505" s="304">
        <f t="shared" ca="1" si="203"/>
        <v>644.29764910906306</v>
      </c>
      <c r="M505" s="306">
        <f t="shared" ca="1" si="219"/>
        <v>-1.5019603589910504</v>
      </c>
      <c r="N505" s="304">
        <f t="shared" ca="1" si="220"/>
        <v>-86.055989566141193</v>
      </c>
      <c r="P505" s="310">
        <f t="shared" ca="1" si="221"/>
        <v>23</v>
      </c>
      <c r="Q505" s="304">
        <f t="shared" ca="1" si="222"/>
        <v>0</v>
      </c>
      <c r="R505" s="306">
        <f t="shared" ca="1" si="223"/>
        <v>0</v>
      </c>
      <c r="S505" s="307">
        <f t="shared" ca="1" si="224"/>
        <v>3.0549999999999997</v>
      </c>
      <c r="T505" s="304">
        <f t="shared" ca="1" si="204"/>
        <v>29.969549999999998</v>
      </c>
      <c r="U505" s="311">
        <f t="shared" ca="1" si="205"/>
        <v>0</v>
      </c>
      <c r="V505" s="306">
        <f t="shared" ca="1" si="206"/>
        <v>1.2253118815505109</v>
      </c>
      <c r="W505" s="304">
        <f t="shared" ca="1" si="207"/>
        <v>26.952773096416831</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0.96428081847671088</v>
      </c>
      <c r="AH505" s="304">
        <f t="shared" ca="1" si="231"/>
        <v>-8.8224861129605188</v>
      </c>
    </row>
    <row r="506" spans="1:34" x14ac:dyDescent="0.2">
      <c r="A506" s="347">
        <f t="shared" ca="1" si="209"/>
        <v>1E-4</v>
      </c>
      <c r="B506" s="304">
        <f t="shared" ca="1" si="210"/>
        <v>33.31110000000055</v>
      </c>
      <c r="D506" s="306">
        <f t="shared" ca="1" si="211"/>
        <v>-0.60682663270447568</v>
      </c>
      <c r="E506" s="307">
        <f t="shared" ca="1" si="212"/>
        <v>-1.0083823484000032</v>
      </c>
      <c r="F506" s="304">
        <f t="shared" ca="1" si="213"/>
        <v>1.1768914659917278</v>
      </c>
      <c r="G506" s="306">
        <f t="shared" ca="1" si="214"/>
        <v>7.1287053766092967</v>
      </c>
      <c r="H506" s="307">
        <f t="shared" ca="1" si="215"/>
        <v>-103.39812228265139</v>
      </c>
      <c r="I506" s="304">
        <f t="shared" ca="1" si="216"/>
        <v>103.64357255481224</v>
      </c>
      <c r="J506" s="306">
        <f t="shared" ca="1" si="217"/>
        <v>644.29262010737602</v>
      </c>
      <c r="K506" s="307">
        <f t="shared" ca="1" si="218"/>
        <v>-2.5559875907114766</v>
      </c>
      <c r="L506" s="304">
        <f t="shared" ca="1" si="203"/>
        <v>644.29769004505317</v>
      </c>
      <c r="M506" s="306">
        <f t="shared" ca="1" si="219"/>
        <v>-1.5019610100180878</v>
      </c>
      <c r="N506" s="304">
        <f t="shared" ca="1" si="220"/>
        <v>-86.056026867242792</v>
      </c>
      <c r="P506" s="310">
        <f t="shared" ca="1" si="221"/>
        <v>23</v>
      </c>
      <c r="Q506" s="304">
        <f t="shared" ca="1" si="222"/>
        <v>0</v>
      </c>
      <c r="R506" s="306">
        <f t="shared" ca="1" si="223"/>
        <v>0</v>
      </c>
      <c r="S506" s="307">
        <f t="shared" ca="1" si="224"/>
        <v>3.0549999999999997</v>
      </c>
      <c r="T506" s="304">
        <f t="shared" ca="1" si="204"/>
        <v>29.969549999999998</v>
      </c>
      <c r="U506" s="311">
        <f t="shared" ca="1" si="205"/>
        <v>0</v>
      </c>
      <c r="V506" s="306">
        <f t="shared" ca="1" si="206"/>
        <v>1.2253131485000464</v>
      </c>
      <c r="W506" s="304">
        <f t="shared" ca="1" si="207"/>
        <v>26.952851116640204</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0.96425571886790529</v>
      </c>
      <c r="AH506" s="304">
        <f t="shared" ca="1" si="231"/>
        <v>-8.8225116518549367</v>
      </c>
    </row>
    <row r="507" spans="1:34" x14ac:dyDescent="0.2">
      <c r="A507" s="347">
        <f t="shared" ca="1" si="209"/>
        <v>1E-4</v>
      </c>
      <c r="B507" s="304">
        <f t="shared" ca="1" si="210"/>
        <v>33.311200000000554</v>
      </c>
      <c r="D507" s="306">
        <f t="shared" ca="1" si="211"/>
        <v>-0.60682265917844991</v>
      </c>
      <c r="E507" s="307">
        <f t="shared" ca="1" si="212"/>
        <v>-1.0083564752874103</v>
      </c>
      <c r="F507" s="304">
        <f t="shared" ca="1" si="213"/>
        <v>1.1768672486506093</v>
      </c>
      <c r="G507" s="306">
        <f t="shared" ca="1" si="214"/>
        <v>7.1286446943433788</v>
      </c>
      <c r="H507" s="307">
        <f t="shared" ca="1" si="215"/>
        <v>-103.39822311829892</v>
      </c>
      <c r="I507" s="304">
        <f t="shared" ca="1" si="216"/>
        <v>103.64366897789616</v>
      </c>
      <c r="J507" s="306">
        <f t="shared" ca="1" si="217"/>
        <v>644.29262010737602</v>
      </c>
      <c r="K507" s="307">
        <f t="shared" ca="1" si="218"/>
        <v>-2.5663274079815244</v>
      </c>
      <c r="L507" s="304">
        <f t="shared" ca="1" si="203"/>
        <v>644.29773114701595</v>
      </c>
      <c r="M507" s="306">
        <f t="shared" ca="1" si="219"/>
        <v>-1.5019616610383719</v>
      </c>
      <c r="N507" s="304">
        <f t="shared" ca="1" si="220"/>
        <v>-86.056064167957445</v>
      </c>
      <c r="P507" s="310">
        <f t="shared" ca="1" si="221"/>
        <v>23</v>
      </c>
      <c r="Q507" s="304">
        <f t="shared" ca="1" si="222"/>
        <v>0</v>
      </c>
      <c r="R507" s="306">
        <f t="shared" ca="1" si="223"/>
        <v>0</v>
      </c>
      <c r="S507" s="307">
        <f t="shared" ca="1" si="224"/>
        <v>3.0549999999999997</v>
      </c>
      <c r="T507" s="304">
        <f t="shared" ca="1" si="204"/>
        <v>29.969549999999998</v>
      </c>
      <c r="U507" s="311">
        <f t="shared" ca="1" si="205"/>
        <v>0</v>
      </c>
      <c r="V507" s="306">
        <f t="shared" ca="1" si="206"/>
        <v>1.2253144154521274</v>
      </c>
      <c r="W507" s="304">
        <f t="shared" ca="1" si="207"/>
        <v>26.952929135764503</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0.96423061961015932</v>
      </c>
      <c r="AH507" s="304">
        <f t="shared" ca="1" si="231"/>
        <v>-8.8225371903895926</v>
      </c>
    </row>
    <row r="508" spans="1:34" x14ac:dyDescent="0.2">
      <c r="A508" s="347">
        <f t="shared" ca="1" si="209"/>
        <v>1E-4</v>
      </c>
      <c r="B508" s="304">
        <f t="shared" ca="1" si="210"/>
        <v>33.311300000000557</v>
      </c>
      <c r="D508" s="306">
        <f t="shared" ca="1" si="211"/>
        <v>-0.60681868565368857</v>
      </c>
      <c r="E508" s="307">
        <f t="shared" ca="1" si="212"/>
        <v>-1.0083306025392691</v>
      </c>
      <c r="F508" s="304">
        <f t="shared" ca="1" si="213"/>
        <v>1.1768430317063001</v>
      </c>
      <c r="G508" s="306">
        <f t="shared" ca="1" si="214"/>
        <v>7.1285840124748132</v>
      </c>
      <c r="H508" s="307">
        <f t="shared" ca="1" si="215"/>
        <v>-103.39832395135917</v>
      </c>
      <c r="I508" s="304">
        <f t="shared" ca="1" si="216"/>
        <v>103.64376539847019</v>
      </c>
      <c r="J508" s="306">
        <f t="shared" ca="1" si="217"/>
        <v>644.29262010737602</v>
      </c>
      <c r="K508" s="307">
        <f t="shared" ca="1" si="218"/>
        <v>-2.5766672353350071</v>
      </c>
      <c r="L508" s="304">
        <f t="shared" ca="1" si="203"/>
        <v>644.29777241495196</v>
      </c>
      <c r="M508" s="306">
        <f t="shared" ca="1" si="219"/>
        <v>-1.5019623120519032</v>
      </c>
      <c r="N508" s="304">
        <f t="shared" ca="1" si="220"/>
        <v>-86.056101468285192</v>
      </c>
      <c r="P508" s="310">
        <f t="shared" ca="1" si="221"/>
        <v>23</v>
      </c>
      <c r="Q508" s="304">
        <f t="shared" ca="1" si="222"/>
        <v>0</v>
      </c>
      <c r="R508" s="306">
        <f t="shared" ca="1" si="223"/>
        <v>0</v>
      </c>
      <c r="S508" s="307">
        <f t="shared" ca="1" si="224"/>
        <v>3.0549999999999997</v>
      </c>
      <c r="T508" s="304">
        <f t="shared" ca="1" si="204"/>
        <v>29.969549999999998</v>
      </c>
      <c r="U508" s="311">
        <f t="shared" ca="1" si="205"/>
        <v>0</v>
      </c>
      <c r="V508" s="306">
        <f t="shared" ca="1" si="206"/>
        <v>1.2253156824067544</v>
      </c>
      <c r="W508" s="304">
        <f t="shared" ca="1" si="207"/>
        <v>26.953007153789763</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0.96420552070346943</v>
      </c>
      <c r="AH508" s="304">
        <f t="shared" ca="1" si="231"/>
        <v>-8.8225627285644865</v>
      </c>
    </row>
    <row r="509" spans="1:34" x14ac:dyDescent="0.2">
      <c r="A509" s="347">
        <f t="shared" ca="1" si="209"/>
        <v>1E-4</v>
      </c>
      <c r="B509" s="304">
        <f t="shared" ca="1" si="210"/>
        <v>33.31140000000056</v>
      </c>
      <c r="D509" s="306">
        <f t="shared" ca="1" si="211"/>
        <v>-0.60681471213018978</v>
      </c>
      <c r="E509" s="307">
        <f t="shared" ca="1" si="212"/>
        <v>-1.0083047301555688</v>
      </c>
      <c r="F509" s="304">
        <f t="shared" ca="1" si="213"/>
        <v>1.1768188151587906</v>
      </c>
      <c r="G509" s="306">
        <f t="shared" ca="1" si="214"/>
        <v>7.1285233310036</v>
      </c>
      <c r="H509" s="307">
        <f t="shared" ca="1" si="215"/>
        <v>-103.39842478183219</v>
      </c>
      <c r="I509" s="304">
        <f t="shared" ca="1" si="216"/>
        <v>103.64386181653437</v>
      </c>
      <c r="J509" s="306">
        <f t="shared" ca="1" si="217"/>
        <v>644.29262010737602</v>
      </c>
      <c r="K509" s="307">
        <f t="shared" ca="1" si="218"/>
        <v>-2.5870070727716667</v>
      </c>
      <c r="L509" s="304">
        <f t="shared" ca="1" si="203"/>
        <v>644.29781384886144</v>
      </c>
      <c r="M509" s="306">
        <f t="shared" ca="1" si="219"/>
        <v>-1.5019629630586813</v>
      </c>
      <c r="N509" s="304">
        <f t="shared" ca="1" si="220"/>
        <v>-86.056138768226006</v>
      </c>
      <c r="P509" s="310">
        <f t="shared" ca="1" si="221"/>
        <v>23</v>
      </c>
      <c r="Q509" s="304">
        <f t="shared" ca="1" si="222"/>
        <v>0</v>
      </c>
      <c r="R509" s="306">
        <f t="shared" ca="1" si="223"/>
        <v>0</v>
      </c>
      <c r="S509" s="307">
        <f t="shared" ca="1" si="224"/>
        <v>3.0549999999999997</v>
      </c>
      <c r="T509" s="304">
        <f t="shared" ca="1" si="204"/>
        <v>29.969549999999998</v>
      </c>
      <c r="U509" s="311">
        <f t="shared" ca="1" si="205"/>
        <v>0</v>
      </c>
      <c r="V509" s="306">
        <f t="shared" ca="1" si="206"/>
        <v>1.2253169493639269</v>
      </c>
      <c r="W509" s="304">
        <f t="shared" ca="1" si="207"/>
        <v>26.953085170715966</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0.96418042214782673</v>
      </c>
      <c r="AH509" s="304">
        <f t="shared" ca="1" si="231"/>
        <v>-8.8225882663796291</v>
      </c>
    </row>
    <row r="510" spans="1:34" x14ac:dyDescent="0.2">
      <c r="A510" s="347">
        <f t="shared" ca="1" si="209"/>
        <v>1E-4</v>
      </c>
      <c r="B510" s="304">
        <f t="shared" ca="1" si="210"/>
        <v>33.311500000000564</v>
      </c>
      <c r="D510" s="306">
        <f t="shared" ca="1" si="211"/>
        <v>-0.6068107386079582</v>
      </c>
      <c r="E510" s="307">
        <f t="shared" ca="1" si="212"/>
        <v>-1.0082788581363147</v>
      </c>
      <c r="F510" s="304">
        <f t="shared" ca="1" si="213"/>
        <v>1.1767945990080879</v>
      </c>
      <c r="G510" s="306">
        <f t="shared" ca="1" si="214"/>
        <v>7.1284626499297392</v>
      </c>
      <c r="H510" s="307">
        <f t="shared" ca="1" si="215"/>
        <v>-103.39852560971801</v>
      </c>
      <c r="I510" s="304">
        <f t="shared" ca="1" si="216"/>
        <v>103.64395823208874</v>
      </c>
      <c r="J510" s="306">
        <f t="shared" ca="1" si="217"/>
        <v>644.29262010737602</v>
      </c>
      <c r="K510" s="307">
        <f t="shared" ca="1" si="218"/>
        <v>-2.5973469202912445</v>
      </c>
      <c r="L510" s="304">
        <f t="shared" ca="1" si="203"/>
        <v>644.29785544874494</v>
      </c>
      <c r="M510" s="306">
        <f t="shared" ca="1" si="219"/>
        <v>-1.5019636140587067</v>
      </c>
      <c r="N510" s="304">
        <f t="shared" ca="1" si="220"/>
        <v>-86.05617606777993</v>
      </c>
      <c r="P510" s="310">
        <f t="shared" ca="1" si="221"/>
        <v>23</v>
      </c>
      <c r="Q510" s="304">
        <f t="shared" ca="1" si="222"/>
        <v>0</v>
      </c>
      <c r="R510" s="306">
        <f t="shared" ca="1" si="223"/>
        <v>0</v>
      </c>
      <c r="S510" s="307">
        <f t="shared" ca="1" si="224"/>
        <v>3.0549999999999997</v>
      </c>
      <c r="T510" s="304">
        <f t="shared" ca="1" si="204"/>
        <v>29.969549999999998</v>
      </c>
      <c r="U510" s="311">
        <f t="shared" ca="1" si="205"/>
        <v>0</v>
      </c>
      <c r="V510" s="306">
        <f t="shared" ca="1" si="206"/>
        <v>1.2253182163236451</v>
      </c>
      <c r="W510" s="304">
        <f t="shared" ca="1" si="207"/>
        <v>26.953163186543151</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0.96415532394323833</v>
      </c>
      <c r="AH510" s="304">
        <f t="shared" ca="1" si="231"/>
        <v>-8.8226138038350133</v>
      </c>
    </row>
    <row r="511" spans="1:34" x14ac:dyDescent="0.2">
      <c r="A511" s="347">
        <f t="shared" ca="1" si="209"/>
        <v>1E-4</v>
      </c>
      <c r="B511" s="304">
        <f t="shared" ca="1" si="210"/>
        <v>33.311600000000567</v>
      </c>
      <c r="D511" s="306">
        <f t="shared" ca="1" si="211"/>
        <v>-0.60680676508699016</v>
      </c>
      <c r="E511" s="307">
        <f t="shared" ca="1" si="212"/>
        <v>-1.0082529864814926</v>
      </c>
      <c r="F511" s="304">
        <f t="shared" ca="1" si="213"/>
        <v>1.1767703832541787</v>
      </c>
      <c r="G511" s="306">
        <f t="shared" ca="1" si="214"/>
        <v>7.1284019692532308</v>
      </c>
      <c r="H511" s="307">
        <f t="shared" ca="1" si="215"/>
        <v>-103.39862643501665</v>
      </c>
      <c r="I511" s="304">
        <f t="shared" ca="1" si="216"/>
        <v>103.64405464513331</v>
      </c>
      <c r="J511" s="306">
        <f t="shared" ca="1" si="217"/>
        <v>644.29262010737602</v>
      </c>
      <c r="K511" s="307">
        <f t="shared" ca="1" si="218"/>
        <v>-2.6076867778934814</v>
      </c>
      <c r="L511" s="304">
        <f t="shared" ca="1" si="203"/>
        <v>644.29789721460304</v>
      </c>
      <c r="M511" s="306">
        <f t="shared" ca="1" si="219"/>
        <v>-1.5019642650519793</v>
      </c>
      <c r="N511" s="304">
        <f t="shared" ca="1" si="220"/>
        <v>-86.056213366946949</v>
      </c>
      <c r="P511" s="310">
        <f t="shared" ca="1" si="221"/>
        <v>23</v>
      </c>
      <c r="Q511" s="304">
        <f t="shared" ca="1" si="222"/>
        <v>0</v>
      </c>
      <c r="R511" s="306">
        <f t="shared" ca="1" si="223"/>
        <v>0</v>
      </c>
      <c r="S511" s="307">
        <f t="shared" ca="1" si="224"/>
        <v>3.0549999999999997</v>
      </c>
      <c r="T511" s="304">
        <f t="shared" ca="1" si="204"/>
        <v>29.969549999999998</v>
      </c>
      <c r="U511" s="311">
        <f t="shared" ca="1" si="205"/>
        <v>0</v>
      </c>
      <c r="V511" s="306">
        <f t="shared" ca="1" si="206"/>
        <v>1.2253194832859091</v>
      </c>
      <c r="W511" s="304">
        <f t="shared" ca="1" si="207"/>
        <v>26.953241201271311</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0.96413022608969001</v>
      </c>
      <c r="AH511" s="304">
        <f t="shared" ca="1" si="231"/>
        <v>-8.8226393409306549</v>
      </c>
    </row>
    <row r="512" spans="1:34" x14ac:dyDescent="0.2">
      <c r="A512" s="347">
        <f t="shared" ca="1" si="209"/>
        <v>1E-4</v>
      </c>
      <c r="B512" s="304">
        <f t="shared" ca="1" si="210"/>
        <v>33.31170000000057</v>
      </c>
      <c r="D512" s="306">
        <f t="shared" ca="1" si="211"/>
        <v>-0.60680279156728867</v>
      </c>
      <c r="E512" s="307">
        <f t="shared" ca="1" si="212"/>
        <v>-1.0082271151911062</v>
      </c>
      <c r="F512" s="304">
        <f t="shared" ca="1" si="213"/>
        <v>1.1767461678970679</v>
      </c>
      <c r="G512" s="306">
        <f t="shared" ca="1" si="214"/>
        <v>7.1283412889740738</v>
      </c>
      <c r="H512" s="307">
        <f t="shared" ca="1" si="215"/>
        <v>-103.39872725772817</v>
      </c>
      <c r="I512" s="304">
        <f t="shared" ca="1" si="216"/>
        <v>103.64415105566812</v>
      </c>
      <c r="J512" s="306">
        <f t="shared" ca="1" si="217"/>
        <v>644.29262010737602</v>
      </c>
      <c r="K512" s="307">
        <f t="shared" ca="1" si="218"/>
        <v>-2.6180266455781185</v>
      </c>
      <c r="L512" s="304">
        <f t="shared" ca="1" si="203"/>
        <v>644.29793914643597</v>
      </c>
      <c r="M512" s="306">
        <f t="shared" ca="1" si="219"/>
        <v>-1.5019649160384991</v>
      </c>
      <c r="N512" s="304">
        <f t="shared" ca="1" si="220"/>
        <v>-86.056250665727049</v>
      </c>
      <c r="P512" s="310">
        <f t="shared" ca="1" si="221"/>
        <v>23</v>
      </c>
      <c r="Q512" s="304">
        <f t="shared" ca="1" si="222"/>
        <v>0</v>
      </c>
      <c r="R512" s="306">
        <f t="shared" ca="1" si="223"/>
        <v>0</v>
      </c>
      <c r="S512" s="307">
        <f t="shared" ca="1" si="224"/>
        <v>3.0549999999999997</v>
      </c>
      <c r="T512" s="304">
        <f t="shared" ca="1" si="204"/>
        <v>29.969549999999998</v>
      </c>
      <c r="U512" s="311">
        <f t="shared" ca="1" si="205"/>
        <v>0</v>
      </c>
      <c r="V512" s="306">
        <f t="shared" ca="1" si="206"/>
        <v>1.2253207502507184</v>
      </c>
      <c r="W512" s="304">
        <f t="shared" ca="1" si="207"/>
        <v>26.953319214900443</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0.96410512858718178</v>
      </c>
      <c r="AH512" s="304">
        <f t="shared" ca="1" si="231"/>
        <v>-8.8226648776665506</v>
      </c>
    </row>
    <row r="513" spans="1:34" x14ac:dyDescent="0.2">
      <c r="A513" s="347">
        <f t="shared" ca="1" si="209"/>
        <v>1E-4</v>
      </c>
      <c r="B513" s="304">
        <f t="shared" ca="1" si="210"/>
        <v>33.311800000000574</v>
      </c>
      <c r="D513" s="306">
        <f t="shared" ca="1" si="211"/>
        <v>-0.60679881804885483</v>
      </c>
      <c r="E513" s="307">
        <f t="shared" ca="1" si="212"/>
        <v>-1.0082012442651571</v>
      </c>
      <c r="F513" s="304">
        <f t="shared" ca="1" si="213"/>
        <v>1.1767219529367581</v>
      </c>
      <c r="G513" s="306">
        <f t="shared" ca="1" si="214"/>
        <v>7.1282806090922692</v>
      </c>
      <c r="H513" s="307">
        <f t="shared" ca="1" si="215"/>
        <v>-103.3988280778526</v>
      </c>
      <c r="I513" s="304">
        <f t="shared" ca="1" si="216"/>
        <v>103.64424746369322</v>
      </c>
      <c r="J513" s="306">
        <f t="shared" ca="1" si="217"/>
        <v>644.29262010737602</v>
      </c>
      <c r="K513" s="307">
        <f t="shared" ca="1" si="218"/>
        <v>-2.6283665233448974</v>
      </c>
      <c r="L513" s="304">
        <f t="shared" ca="1" si="203"/>
        <v>644.29798124424428</v>
      </c>
      <c r="M513" s="306">
        <f t="shared" ca="1" si="219"/>
        <v>-1.5019655670182666</v>
      </c>
      <c r="N513" s="304">
        <f t="shared" ca="1" si="220"/>
        <v>-86.056287964120273</v>
      </c>
      <c r="P513" s="310">
        <f t="shared" ca="1" si="221"/>
        <v>23</v>
      </c>
      <c r="Q513" s="304">
        <f t="shared" ca="1" si="222"/>
        <v>0</v>
      </c>
      <c r="R513" s="306">
        <f t="shared" ca="1" si="223"/>
        <v>0</v>
      </c>
      <c r="S513" s="307">
        <f t="shared" ca="1" si="224"/>
        <v>3.0549999999999997</v>
      </c>
      <c r="T513" s="304">
        <f t="shared" ca="1" si="204"/>
        <v>29.969549999999998</v>
      </c>
      <c r="U513" s="311">
        <f t="shared" ca="1" si="205"/>
        <v>0</v>
      </c>
      <c r="V513" s="306">
        <f t="shared" ca="1" si="206"/>
        <v>1.2253220172180739</v>
      </c>
      <c r="W513" s="304">
        <f t="shared" ca="1" si="207"/>
        <v>26.953397227430603</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0.96408003143571719</v>
      </c>
      <c r="AH513" s="304">
        <f t="shared" ca="1" si="231"/>
        <v>-8.8226904140426985</v>
      </c>
    </row>
    <row r="514" spans="1:34" x14ac:dyDescent="0.2">
      <c r="A514" s="347">
        <f t="shared" ca="1" si="209"/>
        <v>1E-4</v>
      </c>
      <c r="B514" s="304">
        <f t="shared" ca="1" si="210"/>
        <v>33.311900000000577</v>
      </c>
      <c r="D514" s="306">
        <f t="shared" ca="1" si="211"/>
        <v>-0.60679484453168731</v>
      </c>
      <c r="E514" s="307">
        <f t="shared" ca="1" si="212"/>
        <v>-1.0081753737036241</v>
      </c>
      <c r="F514" s="304">
        <f t="shared" ca="1" si="213"/>
        <v>1.1766977383732309</v>
      </c>
      <c r="G514" s="306">
        <f t="shared" ca="1" si="214"/>
        <v>7.1282199296078161</v>
      </c>
      <c r="H514" s="307">
        <f t="shared" ca="1" si="215"/>
        <v>-103.39892889538997</v>
      </c>
      <c r="I514" s="304">
        <f t="shared" ca="1" si="216"/>
        <v>103.64434386920865</v>
      </c>
      <c r="J514" s="306">
        <f t="shared" ca="1" si="217"/>
        <v>644.29262010737602</v>
      </c>
      <c r="K514" s="307">
        <f t="shared" ca="1" si="218"/>
        <v>-2.6387064111935596</v>
      </c>
      <c r="L514" s="304">
        <f t="shared" ca="1" si="203"/>
        <v>644.29802350802845</v>
      </c>
      <c r="M514" s="306">
        <f t="shared" ca="1" si="219"/>
        <v>-1.5019662179912814</v>
      </c>
      <c r="N514" s="304">
        <f t="shared" ca="1" si="220"/>
        <v>-86.056325262126592</v>
      </c>
      <c r="P514" s="310">
        <f t="shared" ca="1" si="221"/>
        <v>23</v>
      </c>
      <c r="Q514" s="304">
        <f t="shared" ca="1" si="222"/>
        <v>0</v>
      </c>
      <c r="R514" s="306">
        <f t="shared" ca="1" si="223"/>
        <v>0</v>
      </c>
      <c r="S514" s="307">
        <f t="shared" ca="1" si="224"/>
        <v>3.0549999999999997</v>
      </c>
      <c r="T514" s="304">
        <f t="shared" ca="1" si="204"/>
        <v>29.969549999999998</v>
      </c>
      <c r="U514" s="311">
        <f t="shared" ca="1" si="205"/>
        <v>0</v>
      </c>
      <c r="V514" s="306">
        <f t="shared" ca="1" si="206"/>
        <v>1.2253232841879744</v>
      </c>
      <c r="W514" s="304">
        <f t="shared" ca="1" si="207"/>
        <v>26.953475238861763</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0.96405493463528025</v>
      </c>
      <c r="AH514" s="304">
        <f t="shared" ca="1" si="231"/>
        <v>-8.8227159500591181</v>
      </c>
    </row>
    <row r="515" spans="1:34" x14ac:dyDescent="0.2">
      <c r="A515" s="347">
        <f t="shared" ca="1" si="209"/>
        <v>1E-4</v>
      </c>
      <c r="B515" s="304">
        <f t="shared" ca="1" si="210"/>
        <v>33.31200000000058</v>
      </c>
      <c r="D515" s="306">
        <f t="shared" ca="1" si="211"/>
        <v>-0.60679087101578866</v>
      </c>
      <c r="E515" s="307">
        <f t="shared" ca="1" si="212"/>
        <v>-1.0081495035065213</v>
      </c>
      <c r="F515" s="304">
        <f t="shared" ca="1" si="213"/>
        <v>1.1766735242065001</v>
      </c>
      <c r="G515" s="306">
        <f t="shared" ca="1" si="214"/>
        <v>7.1281592505207145</v>
      </c>
      <c r="H515" s="307">
        <f t="shared" ca="1" si="215"/>
        <v>-103.39902971034033</v>
      </c>
      <c r="I515" s="304">
        <f t="shared" ca="1" si="216"/>
        <v>103.64444027221444</v>
      </c>
      <c r="J515" s="306">
        <f t="shared" ca="1" si="217"/>
        <v>644.29262010737602</v>
      </c>
      <c r="K515" s="307">
        <f t="shared" ca="1" si="218"/>
        <v>-2.6490463091238463</v>
      </c>
      <c r="L515" s="304">
        <f t="shared" ca="1" si="203"/>
        <v>644.29806593778892</v>
      </c>
      <c r="M515" s="306">
        <f t="shared" ca="1" si="219"/>
        <v>-1.5019668689575438</v>
      </c>
      <c r="N515" s="304">
        <f t="shared" ca="1" si="220"/>
        <v>-86.056362559746049</v>
      </c>
      <c r="P515" s="310">
        <f t="shared" ca="1" si="221"/>
        <v>23</v>
      </c>
      <c r="Q515" s="304">
        <f t="shared" ca="1" si="222"/>
        <v>0</v>
      </c>
      <c r="R515" s="306">
        <f t="shared" ca="1" si="223"/>
        <v>0</v>
      </c>
      <c r="S515" s="307">
        <f t="shared" ca="1" si="224"/>
        <v>3.0549999999999997</v>
      </c>
      <c r="T515" s="304">
        <f t="shared" ca="1" si="204"/>
        <v>29.969549999999998</v>
      </c>
      <c r="U515" s="311">
        <f t="shared" ca="1" si="205"/>
        <v>0</v>
      </c>
      <c r="V515" s="306">
        <f t="shared" ca="1" si="206"/>
        <v>1.2253245511604207</v>
      </c>
      <c r="W515" s="304">
        <f t="shared" ca="1" si="207"/>
        <v>26.953553249193945</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0.96402983818587629</v>
      </c>
      <c r="AH515" s="304">
        <f t="shared" ca="1" si="231"/>
        <v>-8.8227414857157989</v>
      </c>
    </row>
    <row r="516" spans="1:34" x14ac:dyDescent="0.2">
      <c r="A516" s="347">
        <f t="shared" ca="1" si="209"/>
        <v>1E-4</v>
      </c>
      <c r="B516" s="304">
        <f t="shared" ca="1" si="210"/>
        <v>33.312100000000584</v>
      </c>
      <c r="D516" s="306">
        <f t="shared" ca="1" si="211"/>
        <v>-0.60678689750115844</v>
      </c>
      <c r="E516" s="307">
        <f t="shared" ca="1" si="212"/>
        <v>-1.0081236336738346</v>
      </c>
      <c r="F516" s="304">
        <f t="shared" ca="1" si="213"/>
        <v>1.1766493104365539</v>
      </c>
      <c r="G516" s="306">
        <f t="shared" ca="1" si="214"/>
        <v>7.1280985718309644</v>
      </c>
      <c r="H516" s="307">
        <f t="shared" ca="1" si="215"/>
        <v>-103.3991305227037</v>
      </c>
      <c r="I516" s="304">
        <f t="shared" ca="1" si="216"/>
        <v>103.64453667271061</v>
      </c>
      <c r="J516" s="306">
        <f t="shared" ca="1" si="217"/>
        <v>644.29262010737602</v>
      </c>
      <c r="K516" s="307">
        <f t="shared" ca="1" si="218"/>
        <v>-2.6593862171354985</v>
      </c>
      <c r="L516" s="304">
        <f t="shared" ref="L516:L579" ca="1" si="232">SQRT(pos_x^2+pos_z^2)</f>
        <v>644.29810853352615</v>
      </c>
      <c r="M516" s="306">
        <f t="shared" ca="1" si="219"/>
        <v>-1.5019675199170539</v>
      </c>
      <c r="N516" s="304">
        <f t="shared" ca="1" si="220"/>
        <v>-86.056399856978601</v>
      </c>
      <c r="P516" s="310">
        <f t="shared" ca="1" si="221"/>
        <v>23</v>
      </c>
      <c r="Q516" s="304">
        <f t="shared" ca="1" si="222"/>
        <v>0</v>
      </c>
      <c r="R516" s="306">
        <f t="shared" ca="1" si="223"/>
        <v>0</v>
      </c>
      <c r="S516" s="307">
        <f t="shared" ca="1" si="224"/>
        <v>3.0549999999999997</v>
      </c>
      <c r="T516" s="304">
        <f t="shared" ref="T516:T579" ca="1" si="233">m*g</f>
        <v>29.969549999999998</v>
      </c>
      <c r="U516" s="311">
        <f t="shared" ref="U516:U579" ca="1" si="234">IF(pos_xz&lt;L_rampe,Poids*COS(Beta),0)</f>
        <v>0</v>
      </c>
      <c r="V516" s="306">
        <f t="shared" ref="V516:V579" ca="1" si="235">Rho_moyen*(20000-Alt_rampe-pos_z)/(20000+Alt_rampe+pos_z)</f>
        <v>1.2253258181354121</v>
      </c>
      <c r="W516" s="304">
        <f t="shared" ref="W516:W579" ca="1" si="236">1/2*Rho*Sref*Cx*vit_xz^2</f>
        <v>26.953631258427144</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0.96400474208750175</v>
      </c>
      <c r="AH516" s="304">
        <f t="shared" ca="1" si="231"/>
        <v>-8.8227670210127496</v>
      </c>
    </row>
    <row r="517" spans="1:34" x14ac:dyDescent="0.2">
      <c r="A517" s="347">
        <f t="shared" ref="A517:A580" ca="1" si="238">IF(B516+0.01&lt;=T_ini+ROUNDUP(Temps_fin_propu,0), 0.01, IF(K516&gt;0, 0.1, 0.0001))</f>
        <v>1E-4</v>
      </c>
      <c r="B517" s="304">
        <f t="shared" ref="B517:B580" ca="1" si="239">B516+pas</f>
        <v>33.312200000000587</v>
      </c>
      <c r="D517" s="306">
        <f t="shared" ref="D517:D580" ca="1" si="240">IF(AND(L516&lt;L_rampe,Poussee&lt;Poids*SIN(M516)),0,(-W516+Poussee)/m*COS(M516)-U516/m*SIN(M516))</f>
        <v>-0.6067829239877981</v>
      </c>
      <c r="E517" s="307">
        <f t="shared" ref="E517:E580" ca="1" si="241">IF(AND(L516&lt;L_rampe,Poussee&lt;Poids*SIN(M516)),0,(-W516+Poussee)/m*SIN(M516)+U516/m*COS(M516)-Poids/m)</f>
        <v>-1.0080977642055711</v>
      </c>
      <c r="F517" s="304">
        <f t="shared" ref="F517:F580" ca="1" si="242">SQRT(acc_x^2+acc_z^2)</f>
        <v>1.1766250970633989</v>
      </c>
      <c r="G517" s="306">
        <f t="shared" ref="G517:G580" ca="1" si="243">G516+acc_x*pas</f>
        <v>7.1280378935385658</v>
      </c>
      <c r="H517" s="307">
        <f t="shared" ref="H517:H580" ca="1" si="244">H516+acc_z*pas</f>
        <v>-103.39923133248013</v>
      </c>
      <c r="I517" s="304">
        <f t="shared" ref="I517:I580" ca="1" si="245">SQRT(vit_x^2+vit_z^2)</f>
        <v>103.64463307069721</v>
      </c>
      <c r="J517" s="306">
        <f t="shared" ref="J517:J580" ca="1" si="246">J516+0.5*(vit_x+G516)*pas*(K516&gt;=0)</f>
        <v>644.29262010737602</v>
      </c>
      <c r="K517" s="307">
        <f t="shared" ref="K517:K580" ca="1" si="247">K516+0.5*(vit_z+H516)*pas</f>
        <v>-2.6697261352282577</v>
      </c>
      <c r="L517" s="304">
        <f t="shared" ca="1" si="232"/>
        <v>644.29815129524059</v>
      </c>
      <c r="M517" s="306">
        <f t="shared" ref="M517:M580" ca="1" si="248">IF(AND(L516&gt;L_rampe,G517&gt;0),ATAN2(G517,H517),$M$4)</f>
        <v>-1.501968170869812</v>
      </c>
      <c r="N517" s="304">
        <f t="shared" ref="N517:N580" ca="1" si="249">DEGREES(Beta)</f>
        <v>-86.056437153824305</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3.0549999999999997</v>
      </c>
      <c r="T517" s="304">
        <f t="shared" ca="1" si="233"/>
        <v>29.969549999999998</v>
      </c>
      <c r="U517" s="311">
        <f t="shared" ca="1" si="234"/>
        <v>0</v>
      </c>
      <c r="V517" s="306">
        <f t="shared" ca="1" si="235"/>
        <v>1.2253270851129492</v>
      </c>
      <c r="W517" s="304">
        <f t="shared" ca="1" si="236"/>
        <v>26.953709266561393</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0.96397964634015487</v>
      </c>
      <c r="AH517" s="304">
        <f t="shared" ref="AH517:AH580" ca="1" si="260">IF(AND(L516&lt;L_rampe,Poussee&lt;Poids*SIN(M516)), g*SIN(M516), (-W516+Poussee)/m)</f>
        <v>-8.8227925559499667</v>
      </c>
    </row>
    <row r="518" spans="1:34" x14ac:dyDescent="0.2">
      <c r="A518" s="347">
        <f t="shared" ca="1" si="238"/>
        <v>1E-4</v>
      </c>
      <c r="B518" s="304">
        <f t="shared" ca="1" si="239"/>
        <v>33.31230000000059</v>
      </c>
      <c r="D518" s="306">
        <f t="shared" ca="1" si="240"/>
        <v>-0.60677895047570529</v>
      </c>
      <c r="E518" s="307">
        <f t="shared" ca="1" si="241"/>
        <v>-1.0080718951017182</v>
      </c>
      <c r="F518" s="304">
        <f t="shared" ca="1" si="242"/>
        <v>1.1766008840870246</v>
      </c>
      <c r="G518" s="306">
        <f t="shared" ca="1" si="243"/>
        <v>7.1279772156435186</v>
      </c>
      <c r="H518" s="307">
        <f t="shared" ca="1" si="244"/>
        <v>-103.39933213966964</v>
      </c>
      <c r="I518" s="304">
        <f t="shared" ca="1" si="245"/>
        <v>103.64472946617425</v>
      </c>
      <c r="J518" s="306">
        <f t="shared" ca="1" si="246"/>
        <v>644.29262010737602</v>
      </c>
      <c r="K518" s="307">
        <f t="shared" ca="1" si="247"/>
        <v>-2.6800660634018652</v>
      </c>
      <c r="L518" s="304">
        <f t="shared" ca="1" si="232"/>
        <v>644.29819422293258</v>
      </c>
      <c r="M518" s="306">
        <f t="shared" ca="1" si="248"/>
        <v>-1.5019688218158178</v>
      </c>
      <c r="N518" s="304">
        <f t="shared" ca="1" si="249"/>
        <v>-86.056474450283133</v>
      </c>
      <c r="P518" s="310">
        <f t="shared" ca="1" si="250"/>
        <v>23</v>
      </c>
      <c r="Q518" s="304">
        <f t="shared" ca="1" si="251"/>
        <v>0</v>
      </c>
      <c r="R518" s="306">
        <f t="shared" ca="1" si="252"/>
        <v>0</v>
      </c>
      <c r="S518" s="307">
        <f t="shared" ca="1" si="253"/>
        <v>3.0549999999999997</v>
      </c>
      <c r="T518" s="304">
        <f t="shared" ca="1" si="233"/>
        <v>29.969549999999998</v>
      </c>
      <c r="U518" s="311">
        <f t="shared" ca="1" si="234"/>
        <v>0</v>
      </c>
      <c r="V518" s="306">
        <f t="shared" ca="1" si="235"/>
        <v>1.225328352093032</v>
      </c>
      <c r="W518" s="304">
        <f t="shared" ca="1" si="236"/>
        <v>26.953787273596692</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0.96395455094382854</v>
      </c>
      <c r="AH518" s="304">
        <f t="shared" ca="1" si="260"/>
        <v>-8.8228180905274627</v>
      </c>
    </row>
    <row r="519" spans="1:34" x14ac:dyDescent="0.2">
      <c r="A519" s="347">
        <f t="shared" ca="1" si="238"/>
        <v>1E-4</v>
      </c>
      <c r="B519" s="304">
        <f t="shared" ca="1" si="239"/>
        <v>33.312400000000594</v>
      </c>
      <c r="D519" s="306">
        <f t="shared" ca="1" si="240"/>
        <v>-0.60677497696488558</v>
      </c>
      <c r="E519" s="307">
        <f t="shared" ca="1" si="241"/>
        <v>-1.0080460263622761</v>
      </c>
      <c r="F519" s="304">
        <f t="shared" ca="1" si="242"/>
        <v>1.1765766715074339</v>
      </c>
      <c r="G519" s="306">
        <f t="shared" ca="1" si="243"/>
        <v>7.127916538145822</v>
      </c>
      <c r="H519" s="307">
        <f t="shared" ca="1" si="244"/>
        <v>-103.39943294427228</v>
      </c>
      <c r="I519" s="304">
        <f t="shared" ca="1" si="245"/>
        <v>103.64482585914182</v>
      </c>
      <c r="J519" s="306">
        <f t="shared" ca="1" si="246"/>
        <v>644.29262010737602</v>
      </c>
      <c r="K519" s="307">
        <f t="shared" ca="1" si="247"/>
        <v>-2.6904060016560623</v>
      </c>
      <c r="L519" s="304">
        <f t="shared" ca="1" si="232"/>
        <v>644.29823731660269</v>
      </c>
      <c r="M519" s="306">
        <f t="shared" ca="1" si="248"/>
        <v>-1.5019694727550716</v>
      </c>
      <c r="N519" s="304">
        <f t="shared" ca="1" si="249"/>
        <v>-86.056511746355099</v>
      </c>
      <c r="P519" s="310">
        <f t="shared" ca="1" si="250"/>
        <v>23</v>
      </c>
      <c r="Q519" s="304">
        <f t="shared" ca="1" si="251"/>
        <v>0</v>
      </c>
      <c r="R519" s="306">
        <f t="shared" ca="1" si="252"/>
        <v>0</v>
      </c>
      <c r="S519" s="307">
        <f t="shared" ca="1" si="253"/>
        <v>3.0549999999999997</v>
      </c>
      <c r="T519" s="304">
        <f t="shared" ca="1" si="233"/>
        <v>29.969549999999998</v>
      </c>
      <c r="U519" s="311">
        <f t="shared" ca="1" si="234"/>
        <v>0</v>
      </c>
      <c r="V519" s="306">
        <f t="shared" ca="1" si="235"/>
        <v>1.2253296190756602</v>
      </c>
      <c r="W519" s="304">
        <f t="shared" ca="1" si="236"/>
        <v>26.953865279533069</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0.96392945589852275</v>
      </c>
      <c r="AH519" s="304">
        <f t="shared" ca="1" si="260"/>
        <v>-8.8228436247452358</v>
      </c>
    </row>
    <row r="520" spans="1:34" x14ac:dyDescent="0.2">
      <c r="A520" s="347">
        <f t="shared" ca="1" si="238"/>
        <v>1E-4</v>
      </c>
      <c r="B520" s="304">
        <f t="shared" ca="1" si="239"/>
        <v>33.312500000000597</v>
      </c>
      <c r="D520" s="306">
        <f t="shared" ca="1" si="240"/>
        <v>-0.60677100345533652</v>
      </c>
      <c r="E520" s="307">
        <f t="shared" ca="1" si="241"/>
        <v>-1.0080201579872359</v>
      </c>
      <c r="F520" s="304">
        <f t="shared" ca="1" si="242"/>
        <v>1.1765524593246184</v>
      </c>
      <c r="G520" s="306">
        <f t="shared" ca="1" si="243"/>
        <v>7.1278558610454761</v>
      </c>
      <c r="H520" s="307">
        <f t="shared" ca="1" si="244"/>
        <v>-103.39953374628807</v>
      </c>
      <c r="I520" s="304">
        <f t="shared" ca="1" si="245"/>
        <v>103.64492224959989</v>
      </c>
      <c r="J520" s="306">
        <f t="shared" ca="1" si="246"/>
        <v>644.29262010737602</v>
      </c>
      <c r="K520" s="307">
        <f t="shared" ca="1" si="247"/>
        <v>-2.7007459499905901</v>
      </c>
      <c r="L520" s="304">
        <f t="shared" ca="1" si="232"/>
        <v>644.29828057625139</v>
      </c>
      <c r="M520" s="306">
        <f t="shared" ca="1" si="248"/>
        <v>-1.5019701236875735</v>
      </c>
      <c r="N520" s="304">
        <f t="shared" ca="1" si="249"/>
        <v>-86.056549042040203</v>
      </c>
      <c r="P520" s="310">
        <f t="shared" ca="1" si="250"/>
        <v>23</v>
      </c>
      <c r="Q520" s="304">
        <f t="shared" ca="1" si="251"/>
        <v>0</v>
      </c>
      <c r="R520" s="306">
        <f t="shared" ca="1" si="252"/>
        <v>0</v>
      </c>
      <c r="S520" s="307">
        <f t="shared" ca="1" si="253"/>
        <v>3.0549999999999997</v>
      </c>
      <c r="T520" s="304">
        <f t="shared" ca="1" si="233"/>
        <v>29.969549999999998</v>
      </c>
      <c r="U520" s="311">
        <f t="shared" ca="1" si="234"/>
        <v>0</v>
      </c>
      <c r="V520" s="306">
        <f t="shared" ca="1" si="235"/>
        <v>1.2253308860608334</v>
      </c>
      <c r="W520" s="304">
        <f t="shared" ca="1" si="236"/>
        <v>26.953943284370489</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0.96390436120422684</v>
      </c>
      <c r="AH520" s="304">
        <f t="shared" ca="1" si="260"/>
        <v>-8.8228691586032966</v>
      </c>
    </row>
    <row r="521" spans="1:34" x14ac:dyDescent="0.2">
      <c r="A521" s="347">
        <f t="shared" ca="1" si="238"/>
        <v>1E-4</v>
      </c>
      <c r="B521" s="304">
        <f t="shared" ca="1" si="239"/>
        <v>33.3126000000006</v>
      </c>
      <c r="D521" s="306">
        <f t="shared" ca="1" si="240"/>
        <v>-0.60676702994705889</v>
      </c>
      <c r="E521" s="307">
        <f t="shared" ca="1" si="241"/>
        <v>-1.0079942899766063</v>
      </c>
      <c r="F521" s="304">
        <f t="shared" ca="1" si="242"/>
        <v>1.1765282475385865</v>
      </c>
      <c r="G521" s="306">
        <f t="shared" ca="1" si="243"/>
        <v>7.1277951843424816</v>
      </c>
      <c r="H521" s="307">
        <f t="shared" ca="1" si="244"/>
        <v>-103.39963454571706</v>
      </c>
      <c r="I521" s="304">
        <f t="shared" ca="1" si="245"/>
        <v>103.64501863754853</v>
      </c>
      <c r="J521" s="306">
        <f t="shared" ca="1" si="246"/>
        <v>644.29262010737602</v>
      </c>
      <c r="K521" s="307">
        <f t="shared" ca="1" si="247"/>
        <v>-2.7110859084051904</v>
      </c>
      <c r="L521" s="304">
        <f t="shared" ca="1" si="232"/>
        <v>644.298324001879</v>
      </c>
      <c r="M521" s="306">
        <f t="shared" ca="1" si="248"/>
        <v>-1.5019707746133235</v>
      </c>
      <c r="N521" s="304">
        <f t="shared" ca="1" si="249"/>
        <v>-86.056586337338445</v>
      </c>
      <c r="P521" s="310">
        <f t="shared" ca="1" si="250"/>
        <v>23</v>
      </c>
      <c r="Q521" s="304">
        <f t="shared" ca="1" si="251"/>
        <v>0</v>
      </c>
      <c r="R521" s="306">
        <f t="shared" ca="1" si="252"/>
        <v>0</v>
      </c>
      <c r="S521" s="307">
        <f t="shared" ca="1" si="253"/>
        <v>3.0549999999999997</v>
      </c>
      <c r="T521" s="304">
        <f t="shared" ca="1" si="233"/>
        <v>29.969549999999998</v>
      </c>
      <c r="U521" s="311">
        <f t="shared" ca="1" si="234"/>
        <v>0</v>
      </c>
      <c r="V521" s="306">
        <f t="shared" ca="1" si="235"/>
        <v>1.2253321530485521</v>
      </c>
      <c r="W521" s="304">
        <f t="shared" ca="1" si="236"/>
        <v>26.954021288109008</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0.96387926686095149</v>
      </c>
      <c r="AH521" s="304">
        <f t="shared" ca="1" si="260"/>
        <v>-8.8228946921016345</v>
      </c>
    </row>
    <row r="522" spans="1:34" x14ac:dyDescent="0.2">
      <c r="A522" s="347">
        <f t="shared" ca="1" si="238"/>
        <v>1E-4</v>
      </c>
      <c r="B522" s="304">
        <f t="shared" ca="1" si="239"/>
        <v>33.312700000000603</v>
      </c>
      <c r="D522" s="306">
        <f t="shared" ca="1" si="240"/>
        <v>-0.60676305644005479</v>
      </c>
      <c r="E522" s="307">
        <f t="shared" ca="1" si="241"/>
        <v>-1.0079684223303733</v>
      </c>
      <c r="F522" s="304">
        <f t="shared" ca="1" si="242"/>
        <v>1.1765040361493277</v>
      </c>
      <c r="G522" s="306">
        <f t="shared" ca="1" si="243"/>
        <v>7.1277345080368377</v>
      </c>
      <c r="H522" s="307">
        <f t="shared" ca="1" si="244"/>
        <v>-103.3997353425593</v>
      </c>
      <c r="I522" s="304">
        <f t="shared" ca="1" si="245"/>
        <v>103.64511502298777</v>
      </c>
      <c r="J522" s="306">
        <f t="shared" ca="1" si="246"/>
        <v>644.29262010737602</v>
      </c>
      <c r="K522" s="307">
        <f t="shared" ca="1" si="247"/>
        <v>-2.721425876899604</v>
      </c>
      <c r="L522" s="304">
        <f t="shared" ca="1" si="232"/>
        <v>644.29836759348609</v>
      </c>
      <c r="M522" s="306">
        <f t="shared" ca="1" si="248"/>
        <v>-1.5019714255323218</v>
      </c>
      <c r="N522" s="304">
        <f t="shared" ca="1" si="249"/>
        <v>-86.056623632249853</v>
      </c>
      <c r="P522" s="310">
        <f t="shared" ca="1" si="250"/>
        <v>23</v>
      </c>
      <c r="Q522" s="304">
        <f t="shared" ca="1" si="251"/>
        <v>0</v>
      </c>
      <c r="R522" s="306">
        <f t="shared" ca="1" si="252"/>
        <v>0</v>
      </c>
      <c r="S522" s="307">
        <f t="shared" ca="1" si="253"/>
        <v>3.0549999999999997</v>
      </c>
      <c r="T522" s="304">
        <f t="shared" ca="1" si="233"/>
        <v>29.969549999999998</v>
      </c>
      <c r="U522" s="311">
        <f t="shared" ca="1" si="234"/>
        <v>0</v>
      </c>
      <c r="V522" s="306">
        <f t="shared" ca="1" si="235"/>
        <v>1.2253334200388162</v>
      </c>
      <c r="W522" s="304">
        <f t="shared" ca="1" si="236"/>
        <v>26.954099290748616</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0.96385417286867892</v>
      </c>
      <c r="AH522" s="304">
        <f t="shared" ca="1" si="260"/>
        <v>-8.8229202252402654</v>
      </c>
    </row>
    <row r="523" spans="1:34" x14ac:dyDescent="0.2">
      <c r="A523" s="347">
        <f t="shared" ca="1" si="238"/>
        <v>1E-4</v>
      </c>
      <c r="B523" s="304">
        <f t="shared" ca="1" si="239"/>
        <v>33.312800000000607</v>
      </c>
      <c r="D523" s="306">
        <f t="shared" ca="1" si="240"/>
        <v>-0.60675908293432368</v>
      </c>
      <c r="E523" s="307">
        <f t="shared" ca="1" si="241"/>
        <v>-1.0079425550485368</v>
      </c>
      <c r="F523" s="304">
        <f t="shared" ca="1" si="242"/>
        <v>1.1764798251568422</v>
      </c>
      <c r="G523" s="306">
        <f t="shared" ca="1" si="243"/>
        <v>7.1276738321285444</v>
      </c>
      <c r="H523" s="307">
        <f t="shared" ca="1" si="244"/>
        <v>-103.3998361368148</v>
      </c>
      <c r="I523" s="304">
        <f t="shared" ca="1" si="245"/>
        <v>103.64521140591765</v>
      </c>
      <c r="J523" s="306">
        <f t="shared" ca="1" si="246"/>
        <v>644.29262010737602</v>
      </c>
      <c r="K523" s="307">
        <f t="shared" ca="1" si="247"/>
        <v>-2.7317658554735726</v>
      </c>
      <c r="L523" s="304">
        <f t="shared" ca="1" si="232"/>
        <v>644.29841135107313</v>
      </c>
      <c r="M523" s="306">
        <f t="shared" ca="1" si="248"/>
        <v>-1.5019720764445683</v>
      </c>
      <c r="N523" s="304">
        <f t="shared" ca="1" si="249"/>
        <v>-86.056660926774413</v>
      </c>
      <c r="P523" s="310">
        <f t="shared" ca="1" si="250"/>
        <v>23</v>
      </c>
      <c r="Q523" s="304">
        <f t="shared" ca="1" si="251"/>
        <v>0</v>
      </c>
      <c r="R523" s="306">
        <f t="shared" ca="1" si="252"/>
        <v>0</v>
      </c>
      <c r="S523" s="307">
        <f t="shared" ca="1" si="253"/>
        <v>3.0549999999999997</v>
      </c>
      <c r="T523" s="304">
        <f t="shared" ca="1" si="233"/>
        <v>29.969549999999998</v>
      </c>
      <c r="U523" s="311">
        <f t="shared" ca="1" si="234"/>
        <v>0</v>
      </c>
      <c r="V523" s="306">
        <f t="shared" ca="1" si="235"/>
        <v>1.2253346870316262</v>
      </c>
      <c r="W523" s="304">
        <f t="shared" ca="1" si="236"/>
        <v>26.954177292289341</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0.96382907922741623</v>
      </c>
      <c r="AH523" s="304">
        <f t="shared" ca="1" si="260"/>
        <v>-8.8229457580191877</v>
      </c>
    </row>
    <row r="524" spans="1:34" x14ac:dyDescent="0.2">
      <c r="A524" s="347">
        <f t="shared" ca="1" si="238"/>
        <v>1E-4</v>
      </c>
      <c r="B524" s="304">
        <f t="shared" ca="1" si="239"/>
        <v>33.31290000000061</v>
      </c>
      <c r="D524" s="306">
        <f t="shared" ca="1" si="240"/>
        <v>-0.60675510942986721</v>
      </c>
      <c r="E524" s="307">
        <f t="shared" ca="1" si="241"/>
        <v>-1.0079166881310897</v>
      </c>
      <c r="F524" s="304">
        <f t="shared" ca="1" si="242"/>
        <v>1.1764556145611251</v>
      </c>
      <c r="G524" s="306">
        <f t="shared" ca="1" si="243"/>
        <v>7.1276131566176018</v>
      </c>
      <c r="H524" s="307">
        <f t="shared" ca="1" si="244"/>
        <v>-103.39993692848361</v>
      </c>
      <c r="I524" s="304">
        <f t="shared" ca="1" si="245"/>
        <v>103.64530778633819</v>
      </c>
      <c r="J524" s="306">
        <f t="shared" ca="1" si="246"/>
        <v>644.29262010737602</v>
      </c>
      <c r="K524" s="307">
        <f t="shared" ca="1" si="247"/>
        <v>-2.7421058441268378</v>
      </c>
      <c r="L524" s="304">
        <f t="shared" ca="1" si="232"/>
        <v>644.29845527464045</v>
      </c>
      <c r="M524" s="306">
        <f t="shared" ca="1" si="248"/>
        <v>-1.5019727273500634</v>
      </c>
      <c r="N524" s="304">
        <f t="shared" ca="1" si="249"/>
        <v>-86.056698220912139</v>
      </c>
      <c r="P524" s="310">
        <f t="shared" ca="1" si="250"/>
        <v>23</v>
      </c>
      <c r="Q524" s="304">
        <f t="shared" ca="1" si="251"/>
        <v>0</v>
      </c>
      <c r="R524" s="306">
        <f t="shared" ca="1" si="252"/>
        <v>0</v>
      </c>
      <c r="S524" s="307">
        <f t="shared" ca="1" si="253"/>
        <v>3.0549999999999997</v>
      </c>
      <c r="T524" s="304">
        <f t="shared" ca="1" si="233"/>
        <v>29.969549999999998</v>
      </c>
      <c r="U524" s="311">
        <f t="shared" ca="1" si="234"/>
        <v>0</v>
      </c>
      <c r="V524" s="306">
        <f t="shared" ca="1" si="235"/>
        <v>1.2253359540269804</v>
      </c>
      <c r="W524" s="304">
        <f t="shared" ca="1" si="236"/>
        <v>26.954255292731158</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0.96380398593715277</v>
      </c>
      <c r="AH524" s="304">
        <f t="shared" ca="1" si="260"/>
        <v>-8.8229712904384101</v>
      </c>
    </row>
    <row r="525" spans="1:34" x14ac:dyDescent="0.2">
      <c r="A525" s="347">
        <f t="shared" ca="1" si="238"/>
        <v>1E-4</v>
      </c>
      <c r="B525" s="304">
        <f t="shared" ca="1" si="239"/>
        <v>33.313000000000613</v>
      </c>
      <c r="D525" s="306">
        <f t="shared" ca="1" si="240"/>
        <v>-0.60675113592668406</v>
      </c>
      <c r="E525" s="307">
        <f t="shared" ca="1" si="241"/>
        <v>-1.0078908215780373</v>
      </c>
      <c r="F525" s="304">
        <f t="shared" ca="1" si="242"/>
        <v>1.1764314043621806</v>
      </c>
      <c r="G525" s="306">
        <f t="shared" ca="1" si="243"/>
        <v>7.1275524815040088</v>
      </c>
      <c r="H525" s="307">
        <f t="shared" ca="1" si="244"/>
        <v>-103.40003771756577</v>
      </c>
      <c r="I525" s="304">
        <f t="shared" ca="1" si="245"/>
        <v>103.64540416424946</v>
      </c>
      <c r="J525" s="306">
        <f t="shared" ca="1" si="246"/>
        <v>644.29262010737602</v>
      </c>
      <c r="K525" s="307">
        <f t="shared" ca="1" si="247"/>
        <v>-2.7524458428591401</v>
      </c>
      <c r="L525" s="304">
        <f t="shared" ca="1" si="232"/>
        <v>644.29849936418873</v>
      </c>
      <c r="M525" s="306">
        <f t="shared" ca="1" si="248"/>
        <v>-1.5019733782488069</v>
      </c>
      <c r="N525" s="304">
        <f t="shared" ca="1" si="249"/>
        <v>-86.056735514663046</v>
      </c>
      <c r="P525" s="310">
        <f t="shared" ca="1" si="250"/>
        <v>23</v>
      </c>
      <c r="Q525" s="304">
        <f t="shared" ca="1" si="251"/>
        <v>0</v>
      </c>
      <c r="R525" s="306">
        <f t="shared" ca="1" si="252"/>
        <v>0</v>
      </c>
      <c r="S525" s="307">
        <f t="shared" ca="1" si="253"/>
        <v>3.0549999999999997</v>
      </c>
      <c r="T525" s="304">
        <f t="shared" ca="1" si="233"/>
        <v>29.969549999999998</v>
      </c>
      <c r="U525" s="311">
        <f t="shared" ca="1" si="234"/>
        <v>0</v>
      </c>
      <c r="V525" s="306">
        <f t="shared" ca="1" si="235"/>
        <v>1.2253372210248807</v>
      </c>
      <c r="W525" s="304">
        <f t="shared" ca="1" si="236"/>
        <v>26.954333292074121</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0.9637788929978921</v>
      </c>
      <c r="AH525" s="304">
        <f t="shared" ca="1" si="260"/>
        <v>-8.8229968224979256</v>
      </c>
    </row>
    <row r="526" spans="1:34" x14ac:dyDescent="0.2">
      <c r="A526" s="347">
        <f t="shared" ca="1" si="238"/>
        <v>1E-4</v>
      </c>
      <c r="B526" s="304">
        <f t="shared" ca="1" si="239"/>
        <v>33.313100000000617</v>
      </c>
      <c r="D526" s="306">
        <f t="shared" ca="1" si="240"/>
        <v>-0.60674716242477655</v>
      </c>
      <c r="E526" s="307">
        <f t="shared" ca="1" si="241"/>
        <v>-1.0078649553893655</v>
      </c>
      <c r="F526" s="304">
        <f t="shared" ca="1" si="242"/>
        <v>1.1764071945599983</v>
      </c>
      <c r="G526" s="306">
        <f t="shared" ca="1" si="243"/>
        <v>7.1274918067877664</v>
      </c>
      <c r="H526" s="307">
        <f t="shared" ca="1" si="244"/>
        <v>-103.4001385040613</v>
      </c>
      <c r="I526" s="304">
        <f t="shared" ca="1" si="245"/>
        <v>103.64550053965144</v>
      </c>
      <c r="J526" s="306">
        <f t="shared" ca="1" si="246"/>
        <v>644.29262010737602</v>
      </c>
      <c r="K526" s="307">
        <f t="shared" ca="1" si="247"/>
        <v>-2.7627858516702215</v>
      </c>
      <c r="L526" s="304">
        <f t="shared" ca="1" si="232"/>
        <v>644.29854361971809</v>
      </c>
      <c r="M526" s="306">
        <f t="shared" ca="1" si="248"/>
        <v>-1.501974029140799</v>
      </c>
      <c r="N526" s="304">
        <f t="shared" ca="1" si="249"/>
        <v>-86.056772808027105</v>
      </c>
      <c r="P526" s="310">
        <f t="shared" ca="1" si="250"/>
        <v>23</v>
      </c>
      <c r="Q526" s="304">
        <f t="shared" ca="1" si="251"/>
        <v>0</v>
      </c>
      <c r="R526" s="306">
        <f t="shared" ca="1" si="252"/>
        <v>0</v>
      </c>
      <c r="S526" s="307">
        <f t="shared" ca="1" si="253"/>
        <v>3.0549999999999997</v>
      </c>
      <c r="T526" s="304">
        <f t="shared" ca="1" si="233"/>
        <v>29.969549999999998</v>
      </c>
      <c r="U526" s="311">
        <f t="shared" ca="1" si="234"/>
        <v>0</v>
      </c>
      <c r="V526" s="306">
        <f t="shared" ca="1" si="235"/>
        <v>1.2253384880253262</v>
      </c>
      <c r="W526" s="304">
        <f t="shared" ca="1" si="236"/>
        <v>26.954411290318202</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0.96375380040962533</v>
      </c>
      <c r="AH526" s="304">
        <f t="shared" ca="1" si="260"/>
        <v>-8.8230223541977484</v>
      </c>
    </row>
    <row r="527" spans="1:34" x14ac:dyDescent="0.2">
      <c r="A527" s="347">
        <f t="shared" ca="1" si="238"/>
        <v>1E-4</v>
      </c>
      <c r="B527" s="304">
        <f t="shared" ca="1" si="239"/>
        <v>33.31320000000062</v>
      </c>
      <c r="D527" s="306">
        <f t="shared" ca="1" si="240"/>
        <v>-0.60674318892414569</v>
      </c>
      <c r="E527" s="307">
        <f t="shared" ca="1" si="241"/>
        <v>-1.0078390895650813</v>
      </c>
      <c r="F527" s="304">
        <f t="shared" ca="1" si="242"/>
        <v>1.1763829851545855</v>
      </c>
      <c r="G527" s="306">
        <f t="shared" ca="1" si="243"/>
        <v>7.1274311324688737</v>
      </c>
      <c r="H527" s="307">
        <f t="shared" ca="1" si="244"/>
        <v>-103.40023928797027</v>
      </c>
      <c r="I527" s="304">
        <f t="shared" ca="1" si="245"/>
        <v>103.64559691254422</v>
      </c>
      <c r="J527" s="306">
        <f t="shared" ca="1" si="246"/>
        <v>644.29262010737602</v>
      </c>
      <c r="K527" s="307">
        <f t="shared" ca="1" si="247"/>
        <v>-2.7731258705598232</v>
      </c>
      <c r="L527" s="304">
        <f t="shared" ca="1" si="232"/>
        <v>644.29858804122921</v>
      </c>
      <c r="M527" s="306">
        <f t="shared" ca="1" si="248"/>
        <v>-1.5019746800260401</v>
      </c>
      <c r="N527" s="304">
        <f t="shared" ca="1" si="249"/>
        <v>-86.056810101004359</v>
      </c>
      <c r="P527" s="310">
        <f t="shared" ca="1" si="250"/>
        <v>23</v>
      </c>
      <c r="Q527" s="304">
        <f t="shared" ca="1" si="251"/>
        <v>0</v>
      </c>
      <c r="R527" s="306">
        <f t="shared" ca="1" si="252"/>
        <v>0</v>
      </c>
      <c r="S527" s="307">
        <f t="shared" ca="1" si="253"/>
        <v>3.0549999999999997</v>
      </c>
      <c r="T527" s="304">
        <f t="shared" ca="1" si="233"/>
        <v>29.969549999999998</v>
      </c>
      <c r="U527" s="311">
        <f t="shared" ca="1" si="234"/>
        <v>0</v>
      </c>
      <c r="V527" s="306">
        <f t="shared" ca="1" si="235"/>
        <v>1.2253397550283167</v>
      </c>
      <c r="W527" s="304">
        <f t="shared" ca="1" si="236"/>
        <v>26.954489287463446</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0.96372870817235423</v>
      </c>
      <c r="AH527" s="304">
        <f t="shared" ca="1" si="260"/>
        <v>-8.8230478855378731</v>
      </c>
    </row>
    <row r="528" spans="1:34" x14ac:dyDescent="0.2">
      <c r="A528" s="347">
        <f t="shared" ca="1" si="238"/>
        <v>1E-4</v>
      </c>
      <c r="B528" s="304">
        <f t="shared" ca="1" si="239"/>
        <v>33.313300000000623</v>
      </c>
      <c r="D528" s="306">
        <f t="shared" ca="1" si="240"/>
        <v>-0.60673921542478959</v>
      </c>
      <c r="E528" s="307">
        <f t="shared" ca="1" si="241"/>
        <v>-1.0078132241051687</v>
      </c>
      <c r="F528" s="304">
        <f t="shared" ca="1" si="242"/>
        <v>1.1763587761459275</v>
      </c>
      <c r="G528" s="306">
        <f t="shared" ca="1" si="243"/>
        <v>7.1273704585473316</v>
      </c>
      <c r="H528" s="307">
        <f t="shared" ca="1" si="244"/>
        <v>-103.40034006929268</v>
      </c>
      <c r="I528" s="304">
        <f t="shared" ca="1" si="245"/>
        <v>103.64569328292781</v>
      </c>
      <c r="J528" s="306">
        <f t="shared" ca="1" si="246"/>
        <v>644.29262010737602</v>
      </c>
      <c r="K528" s="307">
        <f t="shared" ca="1" si="247"/>
        <v>-2.7834658995276862</v>
      </c>
      <c r="L528" s="304">
        <f t="shared" ca="1" si="232"/>
        <v>644.29863262872243</v>
      </c>
      <c r="M528" s="306">
        <f t="shared" ca="1" si="248"/>
        <v>-1.5019753309045296</v>
      </c>
      <c r="N528" s="304">
        <f t="shared" ca="1" si="249"/>
        <v>-86.056847393594794</v>
      </c>
      <c r="P528" s="310">
        <f t="shared" ca="1" si="250"/>
        <v>23</v>
      </c>
      <c r="Q528" s="304">
        <f t="shared" ca="1" si="251"/>
        <v>0</v>
      </c>
      <c r="R528" s="306">
        <f t="shared" ca="1" si="252"/>
        <v>0</v>
      </c>
      <c r="S528" s="307">
        <f t="shared" ca="1" si="253"/>
        <v>3.0549999999999997</v>
      </c>
      <c r="T528" s="304">
        <f t="shared" ca="1" si="233"/>
        <v>29.969549999999998</v>
      </c>
      <c r="U528" s="311">
        <f t="shared" ca="1" si="234"/>
        <v>0</v>
      </c>
      <c r="V528" s="306">
        <f t="shared" ca="1" si="235"/>
        <v>1.2253410220338523</v>
      </c>
      <c r="W528" s="304">
        <f t="shared" ca="1" si="236"/>
        <v>26.954567283509839</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0.96370361628606638</v>
      </c>
      <c r="AH528" s="304">
        <f t="shared" ca="1" si="260"/>
        <v>-8.823073416518314</v>
      </c>
    </row>
    <row r="529" spans="1:34" x14ac:dyDescent="0.2">
      <c r="A529" s="347">
        <f t="shared" ca="1" si="238"/>
        <v>1E-4</v>
      </c>
      <c r="B529" s="304">
        <f t="shared" ca="1" si="239"/>
        <v>33.313400000000627</v>
      </c>
      <c r="D529" s="306">
        <f t="shared" ca="1" si="240"/>
        <v>-0.60673524192671291</v>
      </c>
      <c r="E529" s="307">
        <f t="shared" ca="1" si="241"/>
        <v>-1.0077873590096349</v>
      </c>
      <c r="F529" s="304">
        <f t="shared" ca="1" si="242"/>
        <v>1.1763345675340335</v>
      </c>
      <c r="G529" s="306">
        <f t="shared" ca="1" si="243"/>
        <v>7.1273097850231393</v>
      </c>
      <c r="H529" s="307">
        <f t="shared" ca="1" si="244"/>
        <v>-103.40044084802858</v>
      </c>
      <c r="I529" s="304">
        <f t="shared" ca="1" si="245"/>
        <v>103.64578965080224</v>
      </c>
      <c r="J529" s="306">
        <f t="shared" ca="1" si="246"/>
        <v>644.29262010737602</v>
      </c>
      <c r="K529" s="307">
        <f t="shared" ca="1" si="247"/>
        <v>-2.7938059385735521</v>
      </c>
      <c r="L529" s="304">
        <f t="shared" ca="1" si="232"/>
        <v>644.29867738219821</v>
      </c>
      <c r="M529" s="306">
        <f t="shared" ca="1" si="248"/>
        <v>-1.5019759817762683</v>
      </c>
      <c r="N529" s="304">
        <f t="shared" ca="1" si="249"/>
        <v>-86.056884685798423</v>
      </c>
      <c r="P529" s="310">
        <f t="shared" ca="1" si="250"/>
        <v>23</v>
      </c>
      <c r="Q529" s="304">
        <f t="shared" ca="1" si="251"/>
        <v>0</v>
      </c>
      <c r="R529" s="306">
        <f t="shared" ca="1" si="252"/>
        <v>0</v>
      </c>
      <c r="S529" s="307">
        <f t="shared" ca="1" si="253"/>
        <v>3.0549999999999997</v>
      </c>
      <c r="T529" s="304">
        <f t="shared" ca="1" si="233"/>
        <v>29.969549999999998</v>
      </c>
      <c r="U529" s="311">
        <f t="shared" ca="1" si="234"/>
        <v>0</v>
      </c>
      <c r="V529" s="306">
        <f t="shared" ca="1" si="235"/>
        <v>1.2253422890419332</v>
      </c>
      <c r="W529" s="304">
        <f t="shared" ca="1" si="236"/>
        <v>26.954645278457406</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0.96367852475076887</v>
      </c>
      <c r="AH529" s="304">
        <f t="shared" ca="1" si="260"/>
        <v>-8.823098947139064</v>
      </c>
    </row>
    <row r="530" spans="1:34" x14ac:dyDescent="0.2">
      <c r="A530" s="347">
        <f t="shared" ca="1" si="238"/>
        <v>1E-4</v>
      </c>
      <c r="B530" s="304">
        <f t="shared" ca="1" si="239"/>
        <v>33.31350000000063</v>
      </c>
      <c r="D530" s="306">
        <f t="shared" ca="1" si="240"/>
        <v>-0.60673126842991165</v>
      </c>
      <c r="E530" s="307">
        <f t="shared" ca="1" si="241"/>
        <v>-1.0077614942784692</v>
      </c>
      <c r="F530" s="304">
        <f t="shared" ca="1" si="242"/>
        <v>1.1763103593188928</v>
      </c>
      <c r="G530" s="306">
        <f t="shared" ca="1" si="243"/>
        <v>7.1272491118962966</v>
      </c>
      <c r="H530" s="307">
        <f t="shared" ca="1" si="244"/>
        <v>-103.400541624178</v>
      </c>
      <c r="I530" s="304">
        <f t="shared" ca="1" si="245"/>
        <v>103.64588601616754</v>
      </c>
      <c r="J530" s="306">
        <f t="shared" ca="1" si="246"/>
        <v>644.29262010737602</v>
      </c>
      <c r="K530" s="307">
        <f t="shared" ca="1" si="247"/>
        <v>-2.8041459876971624</v>
      </c>
      <c r="L530" s="304">
        <f t="shared" ca="1" si="232"/>
        <v>644.29872230165711</v>
      </c>
      <c r="M530" s="306">
        <f t="shared" ca="1" si="248"/>
        <v>-1.5019766326412558</v>
      </c>
      <c r="N530" s="304">
        <f t="shared" ca="1" si="249"/>
        <v>-86.056921977615232</v>
      </c>
      <c r="P530" s="310">
        <f t="shared" ca="1" si="250"/>
        <v>23</v>
      </c>
      <c r="Q530" s="304">
        <f t="shared" ca="1" si="251"/>
        <v>0</v>
      </c>
      <c r="R530" s="306">
        <f t="shared" ca="1" si="252"/>
        <v>0</v>
      </c>
      <c r="S530" s="307">
        <f t="shared" ca="1" si="253"/>
        <v>3.0549999999999997</v>
      </c>
      <c r="T530" s="304">
        <f t="shared" ca="1" si="233"/>
        <v>29.969549999999998</v>
      </c>
      <c r="U530" s="311">
        <f t="shared" ca="1" si="234"/>
        <v>0</v>
      </c>
      <c r="V530" s="306">
        <f t="shared" ca="1" si="235"/>
        <v>1.2253435560525594</v>
      </c>
      <c r="W530" s="304">
        <f t="shared" ca="1" si="236"/>
        <v>26.954723272306133</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0.96365343356645106</v>
      </c>
      <c r="AH530" s="304">
        <f t="shared" ca="1" si="260"/>
        <v>-8.8231244774001336</v>
      </c>
    </row>
    <row r="531" spans="1:34" x14ac:dyDescent="0.2">
      <c r="A531" s="347">
        <f t="shared" ca="1" si="238"/>
        <v>1E-4</v>
      </c>
      <c r="B531" s="304">
        <f t="shared" ca="1" si="239"/>
        <v>33.313600000000633</v>
      </c>
      <c r="D531" s="306">
        <f t="shared" ca="1" si="240"/>
        <v>-0.60672729493439082</v>
      </c>
      <c r="E531" s="307">
        <f t="shared" ca="1" si="241"/>
        <v>-1.0077356299116786</v>
      </c>
      <c r="F531" s="304">
        <f t="shared" ca="1" si="242"/>
        <v>1.1762861515005143</v>
      </c>
      <c r="G531" s="306">
        <f t="shared" ca="1" si="243"/>
        <v>7.1271884391668028</v>
      </c>
      <c r="H531" s="307">
        <f t="shared" ca="1" si="244"/>
        <v>-103.400642397741</v>
      </c>
      <c r="I531" s="304">
        <f t="shared" ca="1" si="245"/>
        <v>103.64598237902378</v>
      </c>
      <c r="J531" s="306">
        <f t="shared" ca="1" si="246"/>
        <v>644.29262010737602</v>
      </c>
      <c r="K531" s="307">
        <f t="shared" ca="1" si="247"/>
        <v>-2.8144860468982582</v>
      </c>
      <c r="L531" s="304">
        <f t="shared" ca="1" si="232"/>
        <v>644.29876738709947</v>
      </c>
      <c r="M531" s="306">
        <f t="shared" ca="1" si="248"/>
        <v>-1.5019772834994924</v>
      </c>
      <c r="N531" s="304">
        <f t="shared" ca="1" si="249"/>
        <v>-86.056959269045265</v>
      </c>
      <c r="P531" s="310">
        <f t="shared" ca="1" si="250"/>
        <v>23</v>
      </c>
      <c r="Q531" s="304">
        <f t="shared" ca="1" si="251"/>
        <v>0</v>
      </c>
      <c r="R531" s="306">
        <f t="shared" ca="1" si="252"/>
        <v>0</v>
      </c>
      <c r="S531" s="307">
        <f t="shared" ca="1" si="253"/>
        <v>3.0549999999999997</v>
      </c>
      <c r="T531" s="304">
        <f t="shared" ca="1" si="233"/>
        <v>29.969549999999998</v>
      </c>
      <c r="U531" s="311">
        <f t="shared" ca="1" si="234"/>
        <v>0</v>
      </c>
      <c r="V531" s="306">
        <f t="shared" ca="1" si="235"/>
        <v>1.2253448230657302</v>
      </c>
      <c r="W531" s="304">
        <f t="shared" ca="1" si="236"/>
        <v>26.954801265056055</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0.96362834273312004</v>
      </c>
      <c r="AH531" s="304">
        <f t="shared" ca="1" si="260"/>
        <v>-8.8231500073015177</v>
      </c>
    </row>
    <row r="532" spans="1:34" x14ac:dyDescent="0.2">
      <c r="A532" s="347">
        <f t="shared" ca="1" si="238"/>
        <v>1E-4</v>
      </c>
      <c r="B532" s="304">
        <f t="shared" ca="1" si="239"/>
        <v>33.313700000000637</v>
      </c>
      <c r="D532" s="306">
        <f t="shared" ca="1" si="240"/>
        <v>-0.60672332144014829</v>
      </c>
      <c r="E532" s="307">
        <f t="shared" ca="1" si="241"/>
        <v>-1.0077097659092509</v>
      </c>
      <c r="F532" s="304">
        <f t="shared" ca="1" si="242"/>
        <v>1.1762619440788871</v>
      </c>
      <c r="G532" s="306">
        <f t="shared" ca="1" si="243"/>
        <v>7.1271277668346587</v>
      </c>
      <c r="H532" s="307">
        <f t="shared" ca="1" si="244"/>
        <v>-103.40074316871758</v>
      </c>
      <c r="I532" s="304">
        <f t="shared" ca="1" si="245"/>
        <v>103.64607873937094</v>
      </c>
      <c r="J532" s="306">
        <f t="shared" ca="1" si="246"/>
        <v>644.29262010737602</v>
      </c>
      <c r="K532" s="307">
        <f t="shared" ca="1" si="247"/>
        <v>-2.8248261161765811</v>
      </c>
      <c r="L532" s="304">
        <f t="shared" ca="1" si="232"/>
        <v>644.29881263852576</v>
      </c>
      <c r="M532" s="306">
        <f t="shared" ca="1" si="248"/>
        <v>-1.5019779343509783</v>
      </c>
      <c r="N532" s="304">
        <f t="shared" ca="1" si="249"/>
        <v>-86.056996560088493</v>
      </c>
      <c r="P532" s="310">
        <f t="shared" ca="1" si="250"/>
        <v>23</v>
      </c>
      <c r="Q532" s="304">
        <f t="shared" ca="1" si="251"/>
        <v>0</v>
      </c>
      <c r="R532" s="306">
        <f t="shared" ca="1" si="252"/>
        <v>0</v>
      </c>
      <c r="S532" s="307">
        <f t="shared" ca="1" si="253"/>
        <v>3.0549999999999997</v>
      </c>
      <c r="T532" s="304">
        <f t="shared" ca="1" si="233"/>
        <v>29.969549999999998</v>
      </c>
      <c r="U532" s="311">
        <f t="shared" ca="1" si="234"/>
        <v>0</v>
      </c>
      <c r="V532" s="306">
        <f t="shared" ca="1" si="235"/>
        <v>1.2253460900814466</v>
      </c>
      <c r="W532" s="304">
        <f t="shared" ca="1" si="236"/>
        <v>26.954879256707166</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0.96360325225076338</v>
      </c>
      <c r="AH532" s="304">
        <f t="shared" ca="1" si="260"/>
        <v>-8.8231755368432268</v>
      </c>
    </row>
    <row r="533" spans="1:34" x14ac:dyDescent="0.2">
      <c r="A533" s="347">
        <f t="shared" ca="1" si="238"/>
        <v>1E-4</v>
      </c>
      <c r="B533" s="304">
        <f t="shared" ca="1" si="239"/>
        <v>33.31380000000064</v>
      </c>
      <c r="D533" s="306">
        <f t="shared" ca="1" si="240"/>
        <v>-0.60671934794718518</v>
      </c>
      <c r="E533" s="307">
        <f t="shared" ca="1" si="241"/>
        <v>-1.0076839022711859</v>
      </c>
      <c r="F533" s="304">
        <f t="shared" ca="1" si="242"/>
        <v>1.1762377370540118</v>
      </c>
      <c r="G533" s="306">
        <f t="shared" ca="1" si="243"/>
        <v>7.1270670948998642</v>
      </c>
      <c r="H533" s="307">
        <f t="shared" ca="1" si="244"/>
        <v>-103.40084393710781</v>
      </c>
      <c r="I533" s="304">
        <f t="shared" ca="1" si="245"/>
        <v>103.64617509720911</v>
      </c>
      <c r="J533" s="306">
        <f t="shared" ca="1" si="246"/>
        <v>644.29262010737602</v>
      </c>
      <c r="K533" s="307">
        <f t="shared" ca="1" si="247"/>
        <v>-2.8351661955318725</v>
      </c>
      <c r="L533" s="304">
        <f t="shared" ca="1" si="232"/>
        <v>644.29885805593653</v>
      </c>
      <c r="M533" s="306">
        <f t="shared" ca="1" si="248"/>
        <v>-1.5019785851957133</v>
      </c>
      <c r="N533" s="304">
        <f t="shared" ca="1" si="249"/>
        <v>-86.057033850744915</v>
      </c>
      <c r="P533" s="310">
        <f t="shared" ca="1" si="250"/>
        <v>23</v>
      </c>
      <c r="Q533" s="304">
        <f t="shared" ca="1" si="251"/>
        <v>0</v>
      </c>
      <c r="R533" s="306">
        <f t="shared" ca="1" si="252"/>
        <v>0</v>
      </c>
      <c r="S533" s="307">
        <f t="shared" ca="1" si="253"/>
        <v>3.0549999999999997</v>
      </c>
      <c r="T533" s="304">
        <f t="shared" ca="1" si="233"/>
        <v>29.969549999999998</v>
      </c>
      <c r="U533" s="311">
        <f t="shared" ca="1" si="234"/>
        <v>0</v>
      </c>
      <c r="V533" s="306">
        <f t="shared" ca="1" si="235"/>
        <v>1.225347357099708</v>
      </c>
      <c r="W533" s="304">
        <f t="shared" ca="1" si="236"/>
        <v>26.954957247259511</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0.96357816211938285</v>
      </c>
      <c r="AH533" s="304">
        <f t="shared" ca="1" si="260"/>
        <v>-8.8232010660252591</v>
      </c>
    </row>
    <row r="534" spans="1:34" x14ac:dyDescent="0.2">
      <c r="A534" s="347">
        <f t="shared" ca="1" si="238"/>
        <v>1E-4</v>
      </c>
      <c r="B534" s="304">
        <f t="shared" ca="1" si="239"/>
        <v>33.313900000000643</v>
      </c>
      <c r="D534" s="306">
        <f t="shared" ca="1" si="240"/>
        <v>-0.60671537445550383</v>
      </c>
      <c r="E534" s="307">
        <f t="shared" ca="1" si="241"/>
        <v>-1.007658038997473</v>
      </c>
      <c r="F534" s="304">
        <f t="shared" ca="1" si="242"/>
        <v>1.1762135304258809</v>
      </c>
      <c r="G534" s="306">
        <f t="shared" ca="1" si="243"/>
        <v>7.1270064233624186</v>
      </c>
      <c r="H534" s="307">
        <f t="shared" ca="1" si="244"/>
        <v>-103.4009447029117</v>
      </c>
      <c r="I534" s="304">
        <f t="shared" ca="1" si="245"/>
        <v>103.64627145253829</v>
      </c>
      <c r="J534" s="306">
        <f t="shared" ca="1" si="246"/>
        <v>644.29262010737602</v>
      </c>
      <c r="K534" s="307">
        <f t="shared" ca="1" si="247"/>
        <v>-2.8455062849638737</v>
      </c>
      <c r="L534" s="304">
        <f t="shared" ca="1" si="232"/>
        <v>644.29890363933202</v>
      </c>
      <c r="M534" s="306">
        <f t="shared" ca="1" si="248"/>
        <v>-1.5019792360336977</v>
      </c>
      <c r="N534" s="304">
        <f t="shared" ca="1" si="249"/>
        <v>-86.057071141014575</v>
      </c>
      <c r="P534" s="310">
        <f t="shared" ca="1" si="250"/>
        <v>23</v>
      </c>
      <c r="Q534" s="304">
        <f t="shared" ca="1" si="251"/>
        <v>0</v>
      </c>
      <c r="R534" s="306">
        <f t="shared" ca="1" si="252"/>
        <v>0</v>
      </c>
      <c r="S534" s="307">
        <f t="shared" ca="1" si="253"/>
        <v>3.0549999999999997</v>
      </c>
      <c r="T534" s="304">
        <f t="shared" ca="1" si="233"/>
        <v>29.969549999999998</v>
      </c>
      <c r="U534" s="311">
        <f t="shared" ca="1" si="234"/>
        <v>0</v>
      </c>
      <c r="V534" s="306">
        <f t="shared" ca="1" si="235"/>
        <v>1.2253486241205145</v>
      </c>
      <c r="W534" s="304">
        <f t="shared" ca="1" si="236"/>
        <v>26.955035236713051</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0.96355307233896426</v>
      </c>
      <c r="AH534" s="304">
        <f t="shared" ca="1" si="260"/>
        <v>-8.8232265948476307</v>
      </c>
    </row>
    <row r="535" spans="1:34" x14ac:dyDescent="0.2">
      <c r="A535" s="347">
        <f t="shared" ca="1" si="238"/>
        <v>1E-4</v>
      </c>
      <c r="B535" s="304">
        <f t="shared" ca="1" si="239"/>
        <v>33.314000000000647</v>
      </c>
      <c r="D535" s="306">
        <f t="shared" ca="1" si="240"/>
        <v>-0.60671140096510279</v>
      </c>
      <c r="E535" s="307">
        <f t="shared" ca="1" si="241"/>
        <v>-1.0076321760881193</v>
      </c>
      <c r="F535" s="304">
        <f t="shared" ca="1" si="242"/>
        <v>1.1761893241945007</v>
      </c>
      <c r="G535" s="306">
        <f t="shared" ca="1" si="243"/>
        <v>7.1269457522223219</v>
      </c>
      <c r="H535" s="307">
        <f t="shared" ca="1" si="244"/>
        <v>-103.4010454661293</v>
      </c>
      <c r="I535" s="304">
        <f t="shared" ca="1" si="245"/>
        <v>103.64636780535852</v>
      </c>
      <c r="J535" s="306">
        <f t="shared" ca="1" si="246"/>
        <v>644.29262010737602</v>
      </c>
      <c r="K535" s="307">
        <f t="shared" ca="1" si="247"/>
        <v>-2.8558463844723256</v>
      </c>
      <c r="L535" s="304">
        <f t="shared" ca="1" si="232"/>
        <v>644.29894938871291</v>
      </c>
      <c r="M535" s="306">
        <f t="shared" ca="1" si="248"/>
        <v>-1.5019798868649314</v>
      </c>
      <c r="N535" s="304">
        <f t="shared" ca="1" si="249"/>
        <v>-86.057108430897443</v>
      </c>
      <c r="P535" s="310">
        <f t="shared" ca="1" si="250"/>
        <v>23</v>
      </c>
      <c r="Q535" s="304">
        <f t="shared" ca="1" si="251"/>
        <v>0</v>
      </c>
      <c r="R535" s="306">
        <f t="shared" ca="1" si="252"/>
        <v>0</v>
      </c>
      <c r="S535" s="307">
        <f t="shared" ca="1" si="253"/>
        <v>3.0549999999999997</v>
      </c>
      <c r="T535" s="304">
        <f t="shared" ca="1" si="233"/>
        <v>29.969549999999998</v>
      </c>
      <c r="U535" s="311">
        <f t="shared" ca="1" si="234"/>
        <v>0</v>
      </c>
      <c r="V535" s="306">
        <f t="shared" ca="1" si="235"/>
        <v>1.2253498911438658</v>
      </c>
      <c r="W535" s="304">
        <f t="shared" ca="1" si="236"/>
        <v>26.955113225067834</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0.96352798290952002</v>
      </c>
      <c r="AH535" s="304">
        <f t="shared" ca="1" si="260"/>
        <v>-8.8232521233103292</v>
      </c>
    </row>
    <row r="536" spans="1:34" x14ac:dyDescent="0.2">
      <c r="A536" s="347">
        <f t="shared" ca="1" si="238"/>
        <v>1E-4</v>
      </c>
      <c r="B536" s="304">
        <f t="shared" ca="1" si="239"/>
        <v>33.31410000000065</v>
      </c>
      <c r="D536" s="306">
        <f t="shared" ca="1" si="240"/>
        <v>-0.60670742747598394</v>
      </c>
      <c r="E536" s="307">
        <f t="shared" ca="1" si="241"/>
        <v>-1.0076063135431141</v>
      </c>
      <c r="F536" s="304">
        <f t="shared" ca="1" si="242"/>
        <v>1.1761651183598629</v>
      </c>
      <c r="G536" s="306">
        <f t="shared" ca="1" si="243"/>
        <v>7.1268850814795739</v>
      </c>
      <c r="H536" s="307">
        <f t="shared" ca="1" si="244"/>
        <v>-103.40114622676066</v>
      </c>
      <c r="I536" s="304">
        <f t="shared" ca="1" si="245"/>
        <v>103.64646415566985</v>
      </c>
      <c r="J536" s="306">
        <f t="shared" ca="1" si="246"/>
        <v>644.29262010737602</v>
      </c>
      <c r="K536" s="307">
        <f t="shared" ca="1" si="247"/>
        <v>-2.8661864940569703</v>
      </c>
      <c r="L536" s="304">
        <f t="shared" ca="1" si="232"/>
        <v>644.29899530407954</v>
      </c>
      <c r="M536" s="306">
        <f t="shared" ca="1" si="248"/>
        <v>-1.5019805376894149</v>
      </c>
      <c r="N536" s="304">
        <f t="shared" ca="1" si="249"/>
        <v>-86.057145720393549</v>
      </c>
      <c r="P536" s="310">
        <f t="shared" ca="1" si="250"/>
        <v>23</v>
      </c>
      <c r="Q536" s="304">
        <f t="shared" ca="1" si="251"/>
        <v>0</v>
      </c>
      <c r="R536" s="306">
        <f t="shared" ca="1" si="252"/>
        <v>0</v>
      </c>
      <c r="S536" s="307">
        <f t="shared" ca="1" si="253"/>
        <v>3.0549999999999997</v>
      </c>
      <c r="T536" s="304">
        <f t="shared" ca="1" si="233"/>
        <v>29.969549999999998</v>
      </c>
      <c r="U536" s="311">
        <f t="shared" ca="1" si="234"/>
        <v>0</v>
      </c>
      <c r="V536" s="306">
        <f t="shared" ca="1" si="235"/>
        <v>1.2253511581697625</v>
      </c>
      <c r="W536" s="304">
        <f t="shared" ca="1" si="236"/>
        <v>26.955191212323847</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0.96350289383103416</v>
      </c>
      <c r="AH536" s="304">
        <f t="shared" ca="1" si="260"/>
        <v>-8.8232776514133668</v>
      </c>
    </row>
    <row r="537" spans="1:34" x14ac:dyDescent="0.2">
      <c r="A537" s="347">
        <f t="shared" ca="1" si="238"/>
        <v>1E-4</v>
      </c>
      <c r="B537" s="304">
        <f t="shared" ca="1" si="239"/>
        <v>33.314200000000653</v>
      </c>
      <c r="D537" s="306">
        <f t="shared" ca="1" si="240"/>
        <v>-0.60670345398814651</v>
      </c>
      <c r="E537" s="307">
        <f t="shared" ca="1" si="241"/>
        <v>-1.0075804513624593</v>
      </c>
      <c r="F537" s="304">
        <f t="shared" ca="1" si="242"/>
        <v>1.1761409129219698</v>
      </c>
      <c r="G537" s="306">
        <f t="shared" ca="1" si="243"/>
        <v>7.1268244111341748</v>
      </c>
      <c r="H537" s="307">
        <f t="shared" ca="1" si="244"/>
        <v>-103.40124698480579</v>
      </c>
      <c r="I537" s="304">
        <f t="shared" ca="1" si="245"/>
        <v>103.64656050347232</v>
      </c>
      <c r="J537" s="306">
        <f t="shared" ca="1" si="246"/>
        <v>644.29262010737602</v>
      </c>
      <c r="K537" s="307">
        <f t="shared" ca="1" si="247"/>
        <v>-2.8765266137175485</v>
      </c>
      <c r="L537" s="304">
        <f t="shared" ca="1" si="232"/>
        <v>644.29904138543225</v>
      </c>
      <c r="M537" s="306">
        <f t="shared" ca="1" si="248"/>
        <v>-1.5019811885071479</v>
      </c>
      <c r="N537" s="304">
        <f t="shared" ca="1" si="249"/>
        <v>-86.057183009502879</v>
      </c>
      <c r="P537" s="310">
        <f t="shared" ca="1" si="250"/>
        <v>23</v>
      </c>
      <c r="Q537" s="304">
        <f t="shared" ca="1" si="251"/>
        <v>0</v>
      </c>
      <c r="R537" s="306">
        <f t="shared" ca="1" si="252"/>
        <v>0</v>
      </c>
      <c r="S537" s="307">
        <f t="shared" ca="1" si="253"/>
        <v>3.0549999999999997</v>
      </c>
      <c r="T537" s="304">
        <f t="shared" ca="1" si="233"/>
        <v>29.969549999999998</v>
      </c>
      <c r="U537" s="311">
        <f t="shared" ca="1" si="234"/>
        <v>0</v>
      </c>
      <c r="V537" s="306">
        <f t="shared" ca="1" si="235"/>
        <v>1.2253524251982033</v>
      </c>
      <c r="W537" s="304">
        <f t="shared" ca="1" si="236"/>
        <v>26.955269198481112</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0.96347780510351555</v>
      </c>
      <c r="AH537" s="304">
        <f t="shared" ca="1" si="260"/>
        <v>-8.823303179156742</v>
      </c>
    </row>
    <row r="538" spans="1:34" x14ac:dyDescent="0.2">
      <c r="A538" s="347">
        <f t="shared" ca="1" si="238"/>
        <v>1E-4</v>
      </c>
      <c r="B538" s="304">
        <f t="shared" ca="1" si="239"/>
        <v>33.314300000000657</v>
      </c>
      <c r="D538" s="306">
        <f t="shared" ca="1" si="240"/>
        <v>-0.60669948050159239</v>
      </c>
      <c r="E538" s="307">
        <f t="shared" ca="1" si="241"/>
        <v>-1.0075545895461477</v>
      </c>
      <c r="F538" s="304">
        <f t="shared" ca="1" si="242"/>
        <v>1.1761167078808157</v>
      </c>
      <c r="G538" s="306">
        <f t="shared" ca="1" si="243"/>
        <v>7.1267637411861244</v>
      </c>
      <c r="H538" s="307">
        <f t="shared" ca="1" si="244"/>
        <v>-103.40134774026475</v>
      </c>
      <c r="I538" s="304">
        <f t="shared" ca="1" si="245"/>
        <v>103.64665684876596</v>
      </c>
      <c r="J538" s="306">
        <f t="shared" ca="1" si="246"/>
        <v>644.29262010737602</v>
      </c>
      <c r="K538" s="307">
        <f t="shared" ca="1" si="247"/>
        <v>-2.886866743453802</v>
      </c>
      <c r="L538" s="304">
        <f t="shared" ca="1" si="232"/>
        <v>644.29908763277172</v>
      </c>
      <c r="M538" s="306">
        <f t="shared" ca="1" si="248"/>
        <v>-1.5019818393181306</v>
      </c>
      <c r="N538" s="304">
        <f t="shared" ca="1" si="249"/>
        <v>-86.057220298225445</v>
      </c>
      <c r="P538" s="310">
        <f t="shared" ca="1" si="250"/>
        <v>23</v>
      </c>
      <c r="Q538" s="304">
        <f t="shared" ca="1" si="251"/>
        <v>0</v>
      </c>
      <c r="R538" s="306">
        <f t="shared" ca="1" si="252"/>
        <v>0</v>
      </c>
      <c r="S538" s="307">
        <f t="shared" ca="1" si="253"/>
        <v>3.0549999999999997</v>
      </c>
      <c r="T538" s="304">
        <f t="shared" ca="1" si="233"/>
        <v>29.969549999999998</v>
      </c>
      <c r="U538" s="311">
        <f t="shared" ca="1" si="234"/>
        <v>0</v>
      </c>
      <c r="V538" s="306">
        <f t="shared" ca="1" si="235"/>
        <v>1.2253536922291901</v>
      </c>
      <c r="W538" s="304">
        <f t="shared" ca="1" si="236"/>
        <v>26.955347183539661</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0.96345271672694999</v>
      </c>
      <c r="AH538" s="304">
        <f t="shared" ca="1" si="260"/>
        <v>-8.8233287065404635</v>
      </c>
    </row>
    <row r="539" spans="1:34" x14ac:dyDescent="0.2">
      <c r="A539" s="347">
        <f t="shared" ca="1" si="238"/>
        <v>1E-4</v>
      </c>
      <c r="B539" s="304">
        <f t="shared" ca="1" si="239"/>
        <v>33.31440000000066</v>
      </c>
      <c r="D539" s="306">
        <f t="shared" ca="1" si="240"/>
        <v>-0.60669550701632313</v>
      </c>
      <c r="E539" s="307">
        <f t="shared" ca="1" si="241"/>
        <v>-1.0075287280941687</v>
      </c>
      <c r="F539" s="304">
        <f t="shared" ca="1" si="242"/>
        <v>1.1760925032363938</v>
      </c>
      <c r="G539" s="306">
        <f t="shared" ca="1" si="243"/>
        <v>7.1267030716354229</v>
      </c>
      <c r="H539" s="307">
        <f t="shared" ca="1" si="244"/>
        <v>-103.40144849313756</v>
      </c>
      <c r="I539" s="304">
        <f t="shared" ca="1" si="245"/>
        <v>103.64675319155077</v>
      </c>
      <c r="J539" s="306">
        <f t="shared" ca="1" si="246"/>
        <v>644.29262010737602</v>
      </c>
      <c r="K539" s="307">
        <f t="shared" ca="1" si="247"/>
        <v>-2.897206883265472</v>
      </c>
      <c r="L539" s="304">
        <f t="shared" ca="1" si="232"/>
        <v>644.29913404609817</v>
      </c>
      <c r="M539" s="306">
        <f t="shared" ca="1" si="248"/>
        <v>-1.5019824901223631</v>
      </c>
      <c r="N539" s="304">
        <f t="shared" ca="1" si="249"/>
        <v>-86.057257586561263</v>
      </c>
      <c r="P539" s="310">
        <f t="shared" ca="1" si="250"/>
        <v>23</v>
      </c>
      <c r="Q539" s="304">
        <f t="shared" ca="1" si="251"/>
        <v>0</v>
      </c>
      <c r="R539" s="306">
        <f t="shared" ca="1" si="252"/>
        <v>0</v>
      </c>
      <c r="S539" s="307">
        <f t="shared" ca="1" si="253"/>
        <v>3.0549999999999997</v>
      </c>
      <c r="T539" s="304">
        <f t="shared" ca="1" si="233"/>
        <v>29.969549999999998</v>
      </c>
      <c r="U539" s="311">
        <f t="shared" ca="1" si="234"/>
        <v>0</v>
      </c>
      <c r="V539" s="306">
        <f t="shared" ca="1" si="235"/>
        <v>1.2253549592627211</v>
      </c>
      <c r="W539" s="304">
        <f t="shared" ca="1" si="236"/>
        <v>26.955425167499456</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0.96342762870133214</v>
      </c>
      <c r="AH539" s="304">
        <f t="shared" ca="1" si="260"/>
        <v>-8.8233542335645385</v>
      </c>
    </row>
    <row r="540" spans="1:34" x14ac:dyDescent="0.2">
      <c r="A540" s="347">
        <f t="shared" ca="1" si="238"/>
        <v>1E-4</v>
      </c>
      <c r="B540" s="304">
        <f t="shared" ca="1" si="239"/>
        <v>33.314500000000663</v>
      </c>
      <c r="D540" s="306">
        <f t="shared" ca="1" si="240"/>
        <v>-0.60669153353233729</v>
      </c>
      <c r="E540" s="307">
        <f t="shared" ca="1" si="241"/>
        <v>-1.0075028670065365</v>
      </c>
      <c r="F540" s="304">
        <f t="shared" ca="1" si="242"/>
        <v>1.176068298988715</v>
      </c>
      <c r="G540" s="306">
        <f t="shared" ca="1" si="243"/>
        <v>7.1266424024820694</v>
      </c>
      <c r="H540" s="307">
        <f t="shared" ca="1" si="244"/>
        <v>-103.40154924342427</v>
      </c>
      <c r="I540" s="304">
        <f t="shared" ca="1" si="245"/>
        <v>103.64684953182683</v>
      </c>
      <c r="J540" s="306">
        <f t="shared" ca="1" si="246"/>
        <v>644.29262010737602</v>
      </c>
      <c r="K540" s="307">
        <f t="shared" ca="1" si="247"/>
        <v>-2.9075470331523001</v>
      </c>
      <c r="L540" s="304">
        <f t="shared" ca="1" si="232"/>
        <v>644.29918062541219</v>
      </c>
      <c r="M540" s="306">
        <f t="shared" ca="1" si="248"/>
        <v>-1.5019831409198456</v>
      </c>
      <c r="N540" s="304">
        <f t="shared" ca="1" si="249"/>
        <v>-86.057294874510333</v>
      </c>
      <c r="P540" s="310">
        <f t="shared" ca="1" si="250"/>
        <v>23</v>
      </c>
      <c r="Q540" s="304">
        <f t="shared" ca="1" si="251"/>
        <v>0</v>
      </c>
      <c r="R540" s="306">
        <f t="shared" ca="1" si="252"/>
        <v>0</v>
      </c>
      <c r="S540" s="307">
        <f t="shared" ca="1" si="253"/>
        <v>3.0549999999999997</v>
      </c>
      <c r="T540" s="304">
        <f t="shared" ca="1" si="233"/>
        <v>29.969549999999998</v>
      </c>
      <c r="U540" s="311">
        <f t="shared" ca="1" si="234"/>
        <v>0</v>
      </c>
      <c r="V540" s="306">
        <f t="shared" ca="1" si="235"/>
        <v>1.2253562262987971</v>
      </c>
      <c r="W540" s="304">
        <f t="shared" ca="1" si="236"/>
        <v>26.955503150360542</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0.96340254102667622</v>
      </c>
      <c r="AH540" s="304">
        <f t="shared" ca="1" si="260"/>
        <v>-8.8233797602289545</v>
      </c>
    </row>
    <row r="541" spans="1:34" x14ac:dyDescent="0.2">
      <c r="A541" s="347">
        <f t="shared" ca="1" si="238"/>
        <v>1E-4</v>
      </c>
      <c r="B541" s="304">
        <f t="shared" ca="1" si="239"/>
        <v>33.314600000000667</v>
      </c>
      <c r="D541" s="306">
        <f t="shared" ca="1" si="240"/>
        <v>-0.60668756004963531</v>
      </c>
      <c r="E541" s="307">
        <f t="shared" ca="1" si="241"/>
        <v>-1.007477006283235</v>
      </c>
      <c r="F541" s="304">
        <f t="shared" ca="1" si="242"/>
        <v>1.1760440951377671</v>
      </c>
      <c r="G541" s="306">
        <f t="shared" ca="1" si="243"/>
        <v>7.1265817337260646</v>
      </c>
      <c r="H541" s="307">
        <f t="shared" ca="1" si="244"/>
        <v>-103.4016499911249</v>
      </c>
      <c r="I541" s="304">
        <f t="shared" ca="1" si="245"/>
        <v>103.64694586959413</v>
      </c>
      <c r="J541" s="306">
        <f t="shared" ca="1" si="246"/>
        <v>644.29262010737602</v>
      </c>
      <c r="K541" s="307">
        <f t="shared" ca="1" si="247"/>
        <v>-2.9178871931140278</v>
      </c>
      <c r="L541" s="304">
        <f t="shared" ca="1" si="232"/>
        <v>644.29922737071422</v>
      </c>
      <c r="M541" s="306">
        <f t="shared" ca="1" si="248"/>
        <v>-1.5019837917105781</v>
      </c>
      <c r="N541" s="304">
        <f t="shared" ca="1" si="249"/>
        <v>-86.05733216207264</v>
      </c>
      <c r="P541" s="310">
        <f t="shared" ca="1" si="250"/>
        <v>23</v>
      </c>
      <c r="Q541" s="304">
        <f t="shared" ca="1" si="251"/>
        <v>0</v>
      </c>
      <c r="R541" s="306">
        <f t="shared" ca="1" si="252"/>
        <v>0</v>
      </c>
      <c r="S541" s="307">
        <f t="shared" ca="1" si="253"/>
        <v>3.0549999999999997</v>
      </c>
      <c r="T541" s="304">
        <f t="shared" ca="1" si="233"/>
        <v>29.969549999999998</v>
      </c>
      <c r="U541" s="311">
        <f t="shared" ca="1" si="234"/>
        <v>0</v>
      </c>
      <c r="V541" s="306">
        <f t="shared" ca="1" si="235"/>
        <v>1.2253574933374181</v>
      </c>
      <c r="W541" s="304">
        <f t="shared" ca="1" si="236"/>
        <v>26.955581132122912</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0.96337745370296268</v>
      </c>
      <c r="AH541" s="304">
        <f t="shared" ca="1" si="260"/>
        <v>-8.8234052865337294</v>
      </c>
    </row>
    <row r="542" spans="1:34" x14ac:dyDescent="0.2">
      <c r="A542" s="347">
        <f t="shared" ca="1" si="238"/>
        <v>1E-4</v>
      </c>
      <c r="B542" s="304">
        <f t="shared" ca="1" si="239"/>
        <v>33.31470000000067</v>
      </c>
      <c r="D542" s="306">
        <f t="shared" ca="1" si="240"/>
        <v>-0.60668358656822008</v>
      </c>
      <c r="E542" s="307">
        <f t="shared" ca="1" si="241"/>
        <v>-1.0074511459242643</v>
      </c>
      <c r="F542" s="304">
        <f t="shared" ca="1" si="242"/>
        <v>1.1760198916835516</v>
      </c>
      <c r="G542" s="306">
        <f t="shared" ca="1" si="243"/>
        <v>7.1265210653674078</v>
      </c>
      <c r="H542" s="307">
        <f t="shared" ca="1" si="244"/>
        <v>-103.40175073623949</v>
      </c>
      <c r="I542" s="304">
        <f t="shared" ca="1" si="245"/>
        <v>103.64704220485277</v>
      </c>
      <c r="J542" s="306">
        <f t="shared" ca="1" si="246"/>
        <v>644.29262010737602</v>
      </c>
      <c r="K542" s="307">
        <f t="shared" ca="1" si="247"/>
        <v>-2.9282273631503961</v>
      </c>
      <c r="L542" s="304">
        <f t="shared" ca="1" si="232"/>
        <v>644.2992742820046</v>
      </c>
      <c r="M542" s="306">
        <f t="shared" ca="1" si="248"/>
        <v>-1.5019844424945605</v>
      </c>
      <c r="N542" s="304">
        <f t="shared" ca="1" si="249"/>
        <v>-86.057369449248213</v>
      </c>
      <c r="P542" s="310">
        <f t="shared" ca="1" si="250"/>
        <v>23</v>
      </c>
      <c r="Q542" s="304">
        <f t="shared" ca="1" si="251"/>
        <v>0</v>
      </c>
      <c r="R542" s="306">
        <f t="shared" ca="1" si="252"/>
        <v>0</v>
      </c>
      <c r="S542" s="307">
        <f t="shared" ca="1" si="253"/>
        <v>3.0549999999999997</v>
      </c>
      <c r="T542" s="304">
        <f t="shared" ca="1" si="233"/>
        <v>29.969549999999998</v>
      </c>
      <c r="U542" s="311">
        <f t="shared" ca="1" si="234"/>
        <v>0</v>
      </c>
      <c r="V542" s="306">
        <f t="shared" ca="1" si="235"/>
        <v>1.2253587603785838</v>
      </c>
      <c r="W542" s="304">
        <f t="shared" ca="1" si="236"/>
        <v>26.955659112786588</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0.96335236673019509</v>
      </c>
      <c r="AH542" s="304">
        <f t="shared" ca="1" si="260"/>
        <v>-8.8234308124788594</v>
      </c>
    </row>
    <row r="543" spans="1:34" x14ac:dyDescent="0.2">
      <c r="A543" s="347">
        <f t="shared" ca="1" si="238"/>
        <v>1E-4</v>
      </c>
      <c r="B543" s="304">
        <f t="shared" ca="1" si="239"/>
        <v>33.314800000000673</v>
      </c>
      <c r="D543" s="306">
        <f t="shared" ca="1" si="240"/>
        <v>-0.60667961308809149</v>
      </c>
      <c r="E543" s="307">
        <f t="shared" ca="1" si="241"/>
        <v>-1.0074252859296209</v>
      </c>
      <c r="F543" s="304">
        <f t="shared" ca="1" si="242"/>
        <v>1.1759956886260658</v>
      </c>
      <c r="G543" s="306">
        <f t="shared" ca="1" si="243"/>
        <v>7.1264603974060989</v>
      </c>
      <c r="H543" s="307">
        <f t="shared" ca="1" si="244"/>
        <v>-103.40185147876808</v>
      </c>
      <c r="I543" s="304">
        <f t="shared" ca="1" si="245"/>
        <v>103.64713853760271</v>
      </c>
      <c r="J543" s="306">
        <f t="shared" ca="1" si="246"/>
        <v>644.29262010737602</v>
      </c>
      <c r="K543" s="307">
        <f t="shared" ca="1" si="247"/>
        <v>-2.9385675432611467</v>
      </c>
      <c r="L543" s="304">
        <f t="shared" ca="1" si="232"/>
        <v>644.29932135928391</v>
      </c>
      <c r="M543" s="306">
        <f t="shared" ca="1" si="248"/>
        <v>-1.5019850932717933</v>
      </c>
      <c r="N543" s="304">
        <f t="shared" ca="1" si="249"/>
        <v>-86.057406736037052</v>
      </c>
      <c r="P543" s="310">
        <f t="shared" ca="1" si="250"/>
        <v>23</v>
      </c>
      <c r="Q543" s="304">
        <f t="shared" ca="1" si="251"/>
        <v>0</v>
      </c>
      <c r="R543" s="306">
        <f t="shared" ca="1" si="252"/>
        <v>0</v>
      </c>
      <c r="S543" s="307">
        <f t="shared" ca="1" si="253"/>
        <v>3.0549999999999997</v>
      </c>
      <c r="T543" s="304">
        <f t="shared" ca="1" si="233"/>
        <v>29.969549999999998</v>
      </c>
      <c r="U543" s="311">
        <f t="shared" ca="1" si="234"/>
        <v>0</v>
      </c>
      <c r="V543" s="306">
        <f t="shared" ca="1" si="235"/>
        <v>1.2253600274222944</v>
      </c>
      <c r="W543" s="304">
        <f t="shared" ca="1" si="236"/>
        <v>26.955737092351576</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0.9633272801083681</v>
      </c>
      <c r="AH543" s="304">
        <f t="shared" ca="1" si="260"/>
        <v>-8.82345633806435</v>
      </c>
    </row>
    <row r="544" spans="1:34" x14ac:dyDescent="0.2">
      <c r="A544" s="347">
        <f t="shared" ca="1" si="238"/>
        <v>1E-4</v>
      </c>
      <c r="B544" s="304">
        <f t="shared" ca="1" si="239"/>
        <v>33.314900000000677</v>
      </c>
      <c r="D544" s="306">
        <f t="shared" ca="1" si="240"/>
        <v>-0.60667563960924875</v>
      </c>
      <c r="E544" s="307">
        <f t="shared" ca="1" si="241"/>
        <v>-1.0073994262992993</v>
      </c>
      <c r="F544" s="304">
        <f t="shared" ca="1" si="242"/>
        <v>1.1759714859653054</v>
      </c>
      <c r="G544" s="306">
        <f t="shared" ca="1" si="243"/>
        <v>7.126399729842138</v>
      </c>
      <c r="H544" s="307">
        <f t="shared" ca="1" si="244"/>
        <v>-103.4019522187107</v>
      </c>
      <c r="I544" s="304">
        <f t="shared" ca="1" si="245"/>
        <v>103.64723486784403</v>
      </c>
      <c r="J544" s="306">
        <f t="shared" ca="1" si="246"/>
        <v>644.29262010737602</v>
      </c>
      <c r="K544" s="307">
        <f t="shared" ca="1" si="247"/>
        <v>-2.9489077334460205</v>
      </c>
      <c r="L544" s="304">
        <f t="shared" ca="1" si="232"/>
        <v>644.29936860255259</v>
      </c>
      <c r="M544" s="306">
        <f t="shared" ca="1" si="248"/>
        <v>-1.5019857440422761</v>
      </c>
      <c r="N544" s="304">
        <f t="shared" ca="1" si="249"/>
        <v>-86.057444022439157</v>
      </c>
      <c r="P544" s="310">
        <f t="shared" ca="1" si="250"/>
        <v>23</v>
      </c>
      <c r="Q544" s="304">
        <f t="shared" ca="1" si="251"/>
        <v>0</v>
      </c>
      <c r="R544" s="306">
        <f t="shared" ca="1" si="252"/>
        <v>0</v>
      </c>
      <c r="S544" s="307">
        <f t="shared" ca="1" si="253"/>
        <v>3.0549999999999997</v>
      </c>
      <c r="T544" s="304">
        <f t="shared" ca="1" si="233"/>
        <v>29.969549999999998</v>
      </c>
      <c r="U544" s="311">
        <f t="shared" ca="1" si="234"/>
        <v>0</v>
      </c>
      <c r="V544" s="306">
        <f t="shared" ca="1" si="235"/>
        <v>1.2253612944685499</v>
      </c>
      <c r="W544" s="304">
        <f t="shared" ca="1" si="236"/>
        <v>26.955815070817891</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0.96330219383747995</v>
      </c>
      <c r="AH544" s="304">
        <f t="shared" ca="1" si="260"/>
        <v>-8.8234818632902066</v>
      </c>
    </row>
    <row r="545" spans="1:34" x14ac:dyDescent="0.2">
      <c r="A545" s="347">
        <f t="shared" ca="1" si="238"/>
        <v>1E-4</v>
      </c>
      <c r="B545" s="304">
        <f t="shared" ca="1" si="239"/>
        <v>33.31500000000068</v>
      </c>
      <c r="D545" s="306">
        <f t="shared" ca="1" si="240"/>
        <v>-0.60667166613169554</v>
      </c>
      <c r="E545" s="307">
        <f t="shared" ca="1" si="241"/>
        <v>-1.0073735670332962</v>
      </c>
      <c r="F545" s="304">
        <f t="shared" ca="1" si="242"/>
        <v>1.1759472837012697</v>
      </c>
      <c r="G545" s="306">
        <f t="shared" ca="1" si="243"/>
        <v>7.126339062675525</v>
      </c>
      <c r="H545" s="307">
        <f t="shared" ca="1" si="244"/>
        <v>-103.40205295606741</v>
      </c>
      <c r="I545" s="304">
        <f t="shared" ca="1" si="245"/>
        <v>103.64733119557678</v>
      </c>
      <c r="J545" s="306">
        <f t="shared" ca="1" si="246"/>
        <v>644.29262010737602</v>
      </c>
      <c r="K545" s="307">
        <f t="shared" ca="1" si="247"/>
        <v>-2.9592479337047592</v>
      </c>
      <c r="L545" s="304">
        <f t="shared" ca="1" si="232"/>
        <v>644.29941601181099</v>
      </c>
      <c r="M545" s="306">
        <f t="shared" ca="1" si="248"/>
        <v>-1.5019863948060095</v>
      </c>
      <c r="N545" s="304">
        <f t="shared" ca="1" si="249"/>
        <v>-86.057481308454541</v>
      </c>
      <c r="P545" s="310">
        <f t="shared" ca="1" si="250"/>
        <v>23</v>
      </c>
      <c r="Q545" s="304">
        <f t="shared" ca="1" si="251"/>
        <v>0</v>
      </c>
      <c r="R545" s="306">
        <f t="shared" ca="1" si="252"/>
        <v>0</v>
      </c>
      <c r="S545" s="307">
        <f t="shared" ca="1" si="253"/>
        <v>3.0549999999999997</v>
      </c>
      <c r="T545" s="304">
        <f t="shared" ca="1" si="233"/>
        <v>29.969549999999998</v>
      </c>
      <c r="U545" s="311">
        <f t="shared" ca="1" si="234"/>
        <v>0</v>
      </c>
      <c r="V545" s="306">
        <f t="shared" ca="1" si="235"/>
        <v>1.2253625615173498</v>
      </c>
      <c r="W545" s="304">
        <f t="shared" ca="1" si="236"/>
        <v>26.955893048185537</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0.9632771079175253</v>
      </c>
      <c r="AH545" s="304">
        <f t="shared" ca="1" si="260"/>
        <v>-8.8235073881564308</v>
      </c>
    </row>
    <row r="546" spans="1:34" x14ac:dyDescent="0.2">
      <c r="A546" s="347">
        <f t="shared" ca="1" si="238"/>
        <v>1E-4</v>
      </c>
      <c r="B546" s="304">
        <f t="shared" ca="1" si="239"/>
        <v>33.315100000000683</v>
      </c>
      <c r="D546" s="306">
        <f t="shared" ca="1" si="240"/>
        <v>-0.60666769265542908</v>
      </c>
      <c r="E546" s="307">
        <f t="shared" ca="1" si="241"/>
        <v>-1.0073477081316131</v>
      </c>
      <c r="F546" s="304">
        <f t="shared" ca="1" si="242"/>
        <v>1.175923081833959</v>
      </c>
      <c r="G546" s="306">
        <f t="shared" ca="1" si="243"/>
        <v>7.126278395906259</v>
      </c>
      <c r="H546" s="307">
        <f t="shared" ca="1" si="244"/>
        <v>-103.40215369083822</v>
      </c>
      <c r="I546" s="304">
        <f t="shared" ca="1" si="245"/>
        <v>103.64742752080096</v>
      </c>
      <c r="J546" s="306">
        <f t="shared" ca="1" si="246"/>
        <v>644.29262010737602</v>
      </c>
      <c r="K546" s="307">
        <f t="shared" ca="1" si="247"/>
        <v>-2.9695881440371044</v>
      </c>
      <c r="L546" s="304">
        <f t="shared" ca="1" si="232"/>
        <v>644.29946358705956</v>
      </c>
      <c r="M546" s="306">
        <f t="shared" ca="1" si="248"/>
        <v>-1.5019870455629931</v>
      </c>
      <c r="N546" s="304">
        <f t="shared" ca="1" si="249"/>
        <v>-86.057518594083191</v>
      </c>
      <c r="P546" s="310">
        <f t="shared" ca="1" si="250"/>
        <v>23</v>
      </c>
      <c r="Q546" s="304">
        <f t="shared" ca="1" si="251"/>
        <v>0</v>
      </c>
      <c r="R546" s="306">
        <f t="shared" ca="1" si="252"/>
        <v>0</v>
      </c>
      <c r="S546" s="307">
        <f t="shared" ca="1" si="253"/>
        <v>3.0549999999999997</v>
      </c>
      <c r="T546" s="304">
        <f t="shared" ca="1" si="233"/>
        <v>29.969549999999998</v>
      </c>
      <c r="U546" s="311">
        <f t="shared" ca="1" si="234"/>
        <v>0</v>
      </c>
      <c r="V546" s="306">
        <f t="shared" ca="1" si="235"/>
        <v>1.225363828568695</v>
      </c>
      <c r="W546" s="304">
        <f t="shared" ca="1" si="236"/>
        <v>26.955971024454534</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0.96325202234850416</v>
      </c>
      <c r="AH546" s="304">
        <f t="shared" ca="1" si="260"/>
        <v>-8.8235329126630244</v>
      </c>
    </row>
    <row r="547" spans="1:34" x14ac:dyDescent="0.2">
      <c r="A547" s="347">
        <f t="shared" ca="1" si="238"/>
        <v>1E-4</v>
      </c>
      <c r="B547" s="304">
        <f t="shared" ca="1" si="239"/>
        <v>33.315200000000686</v>
      </c>
      <c r="D547" s="306">
        <f t="shared" ca="1" si="240"/>
        <v>-0.60666371918045325</v>
      </c>
      <c r="E547" s="307">
        <f t="shared" ca="1" si="241"/>
        <v>-1.0073218495942378</v>
      </c>
      <c r="F547" s="304">
        <f t="shared" ca="1" si="242"/>
        <v>1.1758988803633654</v>
      </c>
      <c r="G547" s="306">
        <f t="shared" ca="1" si="243"/>
        <v>7.126217729534341</v>
      </c>
      <c r="H547" s="307">
        <f t="shared" ca="1" si="244"/>
        <v>-103.40225442302318</v>
      </c>
      <c r="I547" s="304">
        <f t="shared" ca="1" si="245"/>
        <v>103.64752384351662</v>
      </c>
      <c r="J547" s="306">
        <f t="shared" ca="1" si="246"/>
        <v>644.29262010737602</v>
      </c>
      <c r="K547" s="307">
        <f t="shared" ca="1" si="247"/>
        <v>-2.9799283644427974</v>
      </c>
      <c r="L547" s="304">
        <f t="shared" ca="1" si="232"/>
        <v>644.29951132829888</v>
      </c>
      <c r="M547" s="306">
        <f t="shared" ca="1" si="248"/>
        <v>-1.5019876963132275</v>
      </c>
      <c r="N547" s="304">
        <f t="shared" ca="1" si="249"/>
        <v>-86.057555879325136</v>
      </c>
      <c r="P547" s="310">
        <f t="shared" ca="1" si="250"/>
        <v>23</v>
      </c>
      <c r="Q547" s="304">
        <f t="shared" ca="1" si="251"/>
        <v>0</v>
      </c>
      <c r="R547" s="306">
        <f t="shared" ca="1" si="252"/>
        <v>0</v>
      </c>
      <c r="S547" s="307">
        <f t="shared" ca="1" si="253"/>
        <v>3.0549999999999997</v>
      </c>
      <c r="T547" s="304">
        <f t="shared" ca="1" si="233"/>
        <v>29.969549999999998</v>
      </c>
      <c r="U547" s="311">
        <f t="shared" ca="1" si="234"/>
        <v>0</v>
      </c>
      <c r="V547" s="306">
        <f t="shared" ca="1" si="235"/>
        <v>1.2253650956225843</v>
      </c>
      <c r="W547" s="304">
        <f t="shared" ca="1" si="236"/>
        <v>26.95604899962488</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0.96322693713040763</v>
      </c>
      <c r="AH547" s="304">
        <f t="shared" ca="1" si="260"/>
        <v>-8.8235584368099964</v>
      </c>
    </row>
    <row r="548" spans="1:34" x14ac:dyDescent="0.2">
      <c r="A548" s="347">
        <f t="shared" ca="1" si="238"/>
        <v>1E-4</v>
      </c>
      <c r="B548" s="304">
        <f t="shared" ca="1" si="239"/>
        <v>33.31530000000069</v>
      </c>
      <c r="D548" s="306">
        <f t="shared" ca="1" si="240"/>
        <v>-0.60665974570676506</v>
      </c>
      <c r="E548" s="307">
        <f t="shared" ca="1" si="241"/>
        <v>-1.0072959914211754</v>
      </c>
      <c r="F548" s="304">
        <f t="shared" ca="1" si="242"/>
        <v>1.1758746792894921</v>
      </c>
      <c r="G548" s="306">
        <f t="shared" ca="1" si="243"/>
        <v>7.12615706355977</v>
      </c>
      <c r="H548" s="307">
        <f t="shared" ca="1" si="244"/>
        <v>-103.40235515262232</v>
      </c>
      <c r="I548" s="304">
        <f t="shared" ca="1" si="245"/>
        <v>103.64762016372379</v>
      </c>
      <c r="J548" s="306">
        <f t="shared" ca="1" si="246"/>
        <v>644.29262010737602</v>
      </c>
      <c r="K548" s="307">
        <f t="shared" ca="1" si="247"/>
        <v>-2.9902685949215795</v>
      </c>
      <c r="L548" s="304">
        <f t="shared" ca="1" si="232"/>
        <v>644.29955923552927</v>
      </c>
      <c r="M548" s="306">
        <f t="shared" ca="1" si="248"/>
        <v>-1.5019883470567124</v>
      </c>
      <c r="N548" s="304">
        <f t="shared" ca="1" si="249"/>
        <v>-86.057593164180361</v>
      </c>
      <c r="P548" s="310">
        <f t="shared" ca="1" si="250"/>
        <v>23</v>
      </c>
      <c r="Q548" s="304">
        <f t="shared" ca="1" si="251"/>
        <v>0</v>
      </c>
      <c r="R548" s="306">
        <f t="shared" ca="1" si="252"/>
        <v>0</v>
      </c>
      <c r="S548" s="307">
        <f t="shared" ca="1" si="253"/>
        <v>3.0549999999999997</v>
      </c>
      <c r="T548" s="304">
        <f t="shared" ca="1" si="233"/>
        <v>29.969549999999998</v>
      </c>
      <c r="U548" s="311">
        <f t="shared" ca="1" si="234"/>
        <v>0</v>
      </c>
      <c r="V548" s="306">
        <f t="shared" ca="1" si="235"/>
        <v>1.2253663626790183</v>
      </c>
      <c r="W548" s="304">
        <f t="shared" ca="1" si="236"/>
        <v>26.956126973696588</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0.96320185226323929</v>
      </c>
      <c r="AH548" s="304">
        <f t="shared" ca="1" si="260"/>
        <v>-8.8235839605973432</v>
      </c>
    </row>
    <row r="549" spans="1:34" x14ac:dyDescent="0.2">
      <c r="A549" s="347">
        <f t="shared" ca="1" si="238"/>
        <v>1E-4</v>
      </c>
      <c r="B549" s="304">
        <f t="shared" ca="1" si="239"/>
        <v>33.315400000000693</v>
      </c>
      <c r="D549" s="306">
        <f t="shared" ca="1" si="240"/>
        <v>-0.60665577223436817</v>
      </c>
      <c r="E549" s="307">
        <f t="shared" ca="1" si="241"/>
        <v>-1.0072701336124208</v>
      </c>
      <c r="F549" s="304">
        <f t="shared" ca="1" si="242"/>
        <v>1.1758504786123369</v>
      </c>
      <c r="G549" s="306">
        <f t="shared" ca="1" si="243"/>
        <v>7.1260963979825469</v>
      </c>
      <c r="H549" s="307">
        <f t="shared" ca="1" si="244"/>
        <v>-103.40245587963568</v>
      </c>
      <c r="I549" s="304">
        <f t="shared" ca="1" si="245"/>
        <v>103.64771648142251</v>
      </c>
      <c r="J549" s="306">
        <f t="shared" ca="1" si="246"/>
        <v>644.29262010737602</v>
      </c>
      <c r="K549" s="307">
        <f t="shared" ca="1" si="247"/>
        <v>-3.0006088354731926</v>
      </c>
      <c r="L549" s="304">
        <f t="shared" ca="1" si="232"/>
        <v>644.29960730875121</v>
      </c>
      <c r="M549" s="306">
        <f t="shared" ca="1" si="248"/>
        <v>-1.5019889977934482</v>
      </c>
      <c r="N549" s="304">
        <f t="shared" ca="1" si="249"/>
        <v>-86.057630448648894</v>
      </c>
      <c r="P549" s="310">
        <f t="shared" ca="1" si="250"/>
        <v>23</v>
      </c>
      <c r="Q549" s="304">
        <f t="shared" ca="1" si="251"/>
        <v>0</v>
      </c>
      <c r="R549" s="306">
        <f t="shared" ca="1" si="252"/>
        <v>0</v>
      </c>
      <c r="S549" s="307">
        <f t="shared" ca="1" si="253"/>
        <v>3.0549999999999997</v>
      </c>
      <c r="T549" s="304">
        <f t="shared" ca="1" si="233"/>
        <v>29.969549999999998</v>
      </c>
      <c r="U549" s="311">
        <f t="shared" ca="1" si="234"/>
        <v>0</v>
      </c>
      <c r="V549" s="306">
        <f t="shared" ca="1" si="235"/>
        <v>1.2253676297379976</v>
      </c>
      <c r="W549" s="304">
        <f t="shared" ca="1" si="236"/>
        <v>26.956204946669686</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0.96317676774699379</v>
      </c>
      <c r="AH549" s="304">
        <f t="shared" ca="1" si="260"/>
        <v>-8.8236094840250701</v>
      </c>
    </row>
    <row r="550" spans="1:34" x14ac:dyDescent="0.2">
      <c r="A550" s="347">
        <f t="shared" ca="1" si="238"/>
        <v>1E-4</v>
      </c>
      <c r="B550" s="304">
        <f t="shared" ca="1" si="239"/>
        <v>33.315500000000696</v>
      </c>
      <c r="D550" s="306">
        <f t="shared" ca="1" si="240"/>
        <v>-0.60665179876326047</v>
      </c>
      <c r="E550" s="307">
        <f t="shared" ca="1" si="241"/>
        <v>-1.0072442761679632</v>
      </c>
      <c r="F550" s="304">
        <f t="shared" ca="1" si="242"/>
        <v>1.1758262783318902</v>
      </c>
      <c r="G550" s="306">
        <f t="shared" ca="1" si="243"/>
        <v>7.1260357328026709</v>
      </c>
      <c r="H550" s="307">
        <f t="shared" ca="1" si="244"/>
        <v>-103.40255660406329</v>
      </c>
      <c r="I550" s="304">
        <f t="shared" ca="1" si="245"/>
        <v>103.64781279661281</v>
      </c>
      <c r="J550" s="306">
        <f t="shared" ca="1" si="246"/>
        <v>644.29262010737602</v>
      </c>
      <c r="K550" s="307">
        <f t="shared" ca="1" si="247"/>
        <v>-3.0109490860973773</v>
      </c>
      <c r="L550" s="304">
        <f t="shared" ca="1" si="232"/>
        <v>644.29965554796513</v>
      </c>
      <c r="M550" s="306">
        <f t="shared" ca="1" si="248"/>
        <v>-1.5019896485234345</v>
      </c>
      <c r="N550" s="304">
        <f t="shared" ca="1" si="249"/>
        <v>-86.057667732730721</v>
      </c>
      <c r="P550" s="310">
        <f t="shared" ca="1" si="250"/>
        <v>23</v>
      </c>
      <c r="Q550" s="304">
        <f t="shared" ca="1" si="251"/>
        <v>0</v>
      </c>
      <c r="R550" s="306">
        <f t="shared" ca="1" si="252"/>
        <v>0</v>
      </c>
      <c r="S550" s="307">
        <f t="shared" ca="1" si="253"/>
        <v>3.0549999999999997</v>
      </c>
      <c r="T550" s="304">
        <f t="shared" ca="1" si="233"/>
        <v>29.969549999999998</v>
      </c>
      <c r="U550" s="311">
        <f t="shared" ca="1" si="234"/>
        <v>0</v>
      </c>
      <c r="V550" s="306">
        <f t="shared" ca="1" si="235"/>
        <v>1.2253688967995209</v>
      </c>
      <c r="W550" s="304">
        <f t="shared" ca="1" si="236"/>
        <v>26.956282918544158</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0.96315168358166225</v>
      </c>
      <c r="AH550" s="304">
        <f t="shared" ca="1" si="260"/>
        <v>-8.8236350070931877</v>
      </c>
    </row>
    <row r="551" spans="1:34" x14ac:dyDescent="0.2">
      <c r="A551" s="347">
        <f t="shared" ca="1" si="238"/>
        <v>1E-4</v>
      </c>
      <c r="B551" s="304">
        <f t="shared" ca="1" si="239"/>
        <v>33.3156000000007</v>
      </c>
      <c r="D551" s="306">
        <f t="shared" ca="1" si="240"/>
        <v>-0.60664782529344674</v>
      </c>
      <c r="E551" s="307">
        <f t="shared" ca="1" si="241"/>
        <v>-1.007218419087808</v>
      </c>
      <c r="F551" s="304">
        <f t="shared" ca="1" si="242"/>
        <v>1.1758020784481593</v>
      </c>
      <c r="G551" s="306">
        <f t="shared" ca="1" si="243"/>
        <v>7.1259750680201419</v>
      </c>
      <c r="H551" s="307">
        <f t="shared" ca="1" si="244"/>
        <v>-103.4026573259052</v>
      </c>
      <c r="I551" s="304">
        <f t="shared" ca="1" si="245"/>
        <v>103.64790910929473</v>
      </c>
      <c r="J551" s="306">
        <f t="shared" ca="1" si="246"/>
        <v>644.29262010737602</v>
      </c>
      <c r="K551" s="307">
        <f t="shared" ca="1" si="247"/>
        <v>-3.0212893467938757</v>
      </c>
      <c r="L551" s="304">
        <f t="shared" ca="1" si="232"/>
        <v>644.29970395317162</v>
      </c>
      <c r="M551" s="306">
        <f t="shared" ca="1" si="248"/>
        <v>-1.501990299246672</v>
      </c>
      <c r="N551" s="304">
        <f t="shared" ca="1" si="249"/>
        <v>-86.057705016425857</v>
      </c>
      <c r="P551" s="310">
        <f t="shared" ca="1" si="250"/>
        <v>23</v>
      </c>
      <c r="Q551" s="304">
        <f t="shared" ca="1" si="251"/>
        <v>0</v>
      </c>
      <c r="R551" s="306">
        <f t="shared" ca="1" si="252"/>
        <v>0</v>
      </c>
      <c r="S551" s="307">
        <f t="shared" ca="1" si="253"/>
        <v>3.0549999999999997</v>
      </c>
      <c r="T551" s="304">
        <f t="shared" ca="1" si="233"/>
        <v>29.969549999999998</v>
      </c>
      <c r="U551" s="311">
        <f t="shared" ca="1" si="234"/>
        <v>0</v>
      </c>
      <c r="V551" s="306">
        <f t="shared" ca="1" si="235"/>
        <v>1.2253701638635892</v>
      </c>
      <c r="W551" s="304">
        <f t="shared" ca="1" si="236"/>
        <v>26.956360889320031</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0.96312659976724824</v>
      </c>
      <c r="AH551" s="304">
        <f t="shared" ca="1" si="260"/>
        <v>-8.823660529801689</v>
      </c>
    </row>
    <row r="552" spans="1:34" x14ac:dyDescent="0.2">
      <c r="A552" s="347">
        <f t="shared" ca="1" si="238"/>
        <v>1E-4</v>
      </c>
      <c r="B552" s="304">
        <f t="shared" ca="1" si="239"/>
        <v>33.315700000000703</v>
      </c>
      <c r="D552" s="306">
        <f t="shared" ca="1" si="240"/>
        <v>-0.60664385182492297</v>
      </c>
      <c r="E552" s="307">
        <f t="shared" ca="1" si="241"/>
        <v>-1.0071925623719462</v>
      </c>
      <c r="F552" s="304">
        <f t="shared" ca="1" si="242"/>
        <v>1.1757778789611353</v>
      </c>
      <c r="G552" s="306">
        <f t="shared" ca="1" si="243"/>
        <v>7.1259144036349591</v>
      </c>
      <c r="H552" s="307">
        <f t="shared" ca="1" si="244"/>
        <v>-103.40275804516143</v>
      </c>
      <c r="I552" s="304">
        <f t="shared" ca="1" si="245"/>
        <v>103.6480054194683</v>
      </c>
      <c r="J552" s="306">
        <f t="shared" ca="1" si="246"/>
        <v>644.29262010737602</v>
      </c>
      <c r="K552" s="307">
        <f t="shared" ca="1" si="247"/>
        <v>-3.0316296175624289</v>
      </c>
      <c r="L552" s="304">
        <f t="shared" ca="1" si="232"/>
        <v>644.29975252437089</v>
      </c>
      <c r="M552" s="306">
        <f t="shared" ca="1" si="248"/>
        <v>-1.5019909499631603</v>
      </c>
      <c r="N552" s="304">
        <f t="shared" ca="1" si="249"/>
        <v>-86.057742299734301</v>
      </c>
      <c r="P552" s="310">
        <f t="shared" ca="1" si="250"/>
        <v>23</v>
      </c>
      <c r="Q552" s="304">
        <f t="shared" ca="1" si="251"/>
        <v>0</v>
      </c>
      <c r="R552" s="306">
        <f t="shared" ca="1" si="252"/>
        <v>0</v>
      </c>
      <c r="S552" s="307">
        <f t="shared" ca="1" si="253"/>
        <v>3.0549999999999997</v>
      </c>
      <c r="T552" s="304">
        <f t="shared" ca="1" si="233"/>
        <v>29.969549999999998</v>
      </c>
      <c r="U552" s="311">
        <f t="shared" ca="1" si="234"/>
        <v>0</v>
      </c>
      <c r="V552" s="306">
        <f t="shared" ca="1" si="235"/>
        <v>1.225371430930202</v>
      </c>
      <c r="W552" s="304">
        <f t="shared" ca="1" si="236"/>
        <v>26.956438858997309</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0.96310151630374641</v>
      </c>
      <c r="AH552" s="304">
        <f t="shared" ca="1" si="260"/>
        <v>-8.8236860521505847</v>
      </c>
    </row>
    <row r="553" spans="1:34" x14ac:dyDescent="0.2">
      <c r="A553" s="347">
        <f t="shared" ca="1" si="238"/>
        <v>1E-4</v>
      </c>
      <c r="B553" s="304">
        <f t="shared" ca="1" si="239"/>
        <v>33.315800000000706</v>
      </c>
      <c r="D553" s="306">
        <f t="shared" ca="1" si="240"/>
        <v>-0.60663987835769417</v>
      </c>
      <c r="E553" s="307">
        <f t="shared" ca="1" si="241"/>
        <v>-1.0071667060203797</v>
      </c>
      <c r="F553" s="304">
        <f t="shared" ca="1" si="242"/>
        <v>1.1757536798708221</v>
      </c>
      <c r="G553" s="306">
        <f t="shared" ca="1" si="243"/>
        <v>7.1258537396471233</v>
      </c>
      <c r="H553" s="307">
        <f t="shared" ca="1" si="244"/>
        <v>-103.40285876183204</v>
      </c>
      <c r="I553" s="304">
        <f t="shared" ca="1" si="245"/>
        <v>103.64810172713356</v>
      </c>
      <c r="J553" s="306">
        <f t="shared" ca="1" si="246"/>
        <v>644.29262010737602</v>
      </c>
      <c r="K553" s="307">
        <f t="shared" ca="1" si="247"/>
        <v>-3.0419698984027788</v>
      </c>
      <c r="L553" s="304">
        <f t="shared" ca="1" si="232"/>
        <v>644.29980126156352</v>
      </c>
      <c r="M553" s="306">
        <f t="shared" ca="1" si="248"/>
        <v>-1.5019916006728999</v>
      </c>
      <c r="N553" s="304">
        <f t="shared" ca="1" si="249"/>
        <v>-86.057779582656067</v>
      </c>
      <c r="P553" s="310">
        <f t="shared" ca="1" si="250"/>
        <v>23</v>
      </c>
      <c r="Q553" s="304">
        <f t="shared" ca="1" si="251"/>
        <v>0</v>
      </c>
      <c r="R553" s="306">
        <f t="shared" ca="1" si="252"/>
        <v>0</v>
      </c>
      <c r="S553" s="307">
        <f t="shared" ca="1" si="253"/>
        <v>3.0549999999999997</v>
      </c>
      <c r="T553" s="304">
        <f t="shared" ca="1" si="233"/>
        <v>29.969549999999998</v>
      </c>
      <c r="U553" s="311">
        <f t="shared" ca="1" si="234"/>
        <v>0</v>
      </c>
      <c r="V553" s="306">
        <f t="shared" ca="1" si="235"/>
        <v>1.2253726979993593</v>
      </c>
      <c r="W553" s="304">
        <f t="shared" ca="1" si="236"/>
        <v>26.95651682757601</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0.96307643319115499</v>
      </c>
      <c r="AH553" s="304">
        <f t="shared" ca="1" si="260"/>
        <v>-8.8237115741398728</v>
      </c>
    </row>
    <row r="554" spans="1:34" x14ac:dyDescent="0.2">
      <c r="A554" s="347">
        <f t="shared" ca="1" si="238"/>
        <v>1E-4</v>
      </c>
      <c r="B554" s="304">
        <f t="shared" ca="1" si="239"/>
        <v>33.31590000000071</v>
      </c>
      <c r="D554" s="306">
        <f t="shared" ca="1" si="240"/>
        <v>-0.60663590489175645</v>
      </c>
      <c r="E554" s="307">
        <f t="shared" ca="1" si="241"/>
        <v>-1.0071408500330978</v>
      </c>
      <c r="F554" s="304">
        <f t="shared" ca="1" si="242"/>
        <v>1.1757294811772099</v>
      </c>
      <c r="G554" s="306">
        <f t="shared" ca="1" si="243"/>
        <v>7.1257930760566337</v>
      </c>
      <c r="H554" s="307">
        <f t="shared" ca="1" si="244"/>
        <v>-103.40295947591704</v>
      </c>
      <c r="I554" s="304">
        <f t="shared" ca="1" si="245"/>
        <v>103.64819803229055</v>
      </c>
      <c r="J554" s="306">
        <f t="shared" ca="1" si="246"/>
        <v>644.29262010737602</v>
      </c>
      <c r="K554" s="307">
        <f t="shared" ca="1" si="247"/>
        <v>-3.052310189314666</v>
      </c>
      <c r="L554" s="304">
        <f t="shared" ca="1" si="232"/>
        <v>644.29985016475007</v>
      </c>
      <c r="M554" s="306">
        <f t="shared" ca="1" si="248"/>
        <v>-1.5019922513758905</v>
      </c>
      <c r="N554" s="304">
        <f t="shared" ca="1" si="249"/>
        <v>-86.057816865191143</v>
      </c>
      <c r="P554" s="310">
        <f t="shared" ca="1" si="250"/>
        <v>23</v>
      </c>
      <c r="Q554" s="304">
        <f t="shared" ca="1" si="251"/>
        <v>0</v>
      </c>
      <c r="R554" s="306">
        <f t="shared" ca="1" si="252"/>
        <v>0</v>
      </c>
      <c r="S554" s="307">
        <f t="shared" ca="1" si="253"/>
        <v>3.0549999999999997</v>
      </c>
      <c r="T554" s="304">
        <f t="shared" ca="1" si="233"/>
        <v>29.969549999999998</v>
      </c>
      <c r="U554" s="311">
        <f t="shared" ca="1" si="234"/>
        <v>0</v>
      </c>
      <c r="V554" s="306">
        <f t="shared" ca="1" si="235"/>
        <v>1.2253739650710611</v>
      </c>
      <c r="W554" s="304">
        <f t="shared" ca="1" si="236"/>
        <v>26.95659479505613</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0.96305135042946688</v>
      </c>
      <c r="AH554" s="304">
        <f t="shared" ca="1" si="260"/>
        <v>-8.8237370957695624</v>
      </c>
    </row>
    <row r="555" spans="1:34" x14ac:dyDescent="0.2">
      <c r="A555" s="347">
        <f t="shared" ca="1" si="238"/>
        <v>1E-4</v>
      </c>
      <c r="B555" s="304">
        <f t="shared" ca="1" si="239"/>
        <v>33.316000000000713</v>
      </c>
      <c r="D555" s="306">
        <f t="shared" ca="1" si="240"/>
        <v>-0.60663193142711458</v>
      </c>
      <c r="E555" s="307">
        <f t="shared" ca="1" si="241"/>
        <v>-1.0071149944101041</v>
      </c>
      <c r="F555" s="304">
        <f t="shared" ca="1" si="242"/>
        <v>1.1757052828803038</v>
      </c>
      <c r="G555" s="306">
        <f t="shared" ca="1" si="243"/>
        <v>7.1257324128634911</v>
      </c>
      <c r="H555" s="307">
        <f t="shared" ca="1" si="244"/>
        <v>-103.40306018741649</v>
      </c>
      <c r="I555" s="304">
        <f t="shared" ca="1" si="245"/>
        <v>103.64829433493929</v>
      </c>
      <c r="J555" s="306">
        <f t="shared" ca="1" si="246"/>
        <v>644.29262010737602</v>
      </c>
      <c r="K555" s="307">
        <f t="shared" ca="1" si="247"/>
        <v>-3.0626504902978327</v>
      </c>
      <c r="L555" s="304">
        <f t="shared" ca="1" si="232"/>
        <v>644.29989923393066</v>
      </c>
      <c r="M555" s="306">
        <f t="shared" ca="1" si="248"/>
        <v>-1.5019929020721325</v>
      </c>
      <c r="N555" s="304">
        <f t="shared" ca="1" si="249"/>
        <v>-86.057854147339555</v>
      </c>
      <c r="P555" s="310">
        <f t="shared" ca="1" si="250"/>
        <v>23</v>
      </c>
      <c r="Q555" s="304">
        <f t="shared" ca="1" si="251"/>
        <v>0</v>
      </c>
      <c r="R555" s="306">
        <f t="shared" ca="1" si="252"/>
        <v>0</v>
      </c>
      <c r="S555" s="307">
        <f t="shared" ca="1" si="253"/>
        <v>3.0549999999999997</v>
      </c>
      <c r="T555" s="304">
        <f t="shared" ca="1" si="233"/>
        <v>29.969549999999998</v>
      </c>
      <c r="U555" s="311">
        <f t="shared" ca="1" si="234"/>
        <v>0</v>
      </c>
      <c r="V555" s="306">
        <f t="shared" ca="1" si="235"/>
        <v>1.2253752321453073</v>
      </c>
      <c r="W555" s="304">
        <f t="shared" ca="1" si="236"/>
        <v>26.956672761437694</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0.96302626801868385</v>
      </c>
      <c r="AH555" s="304">
        <f t="shared" ca="1" si="260"/>
        <v>-8.8237626170396499</v>
      </c>
    </row>
    <row r="556" spans="1:34" x14ac:dyDescent="0.2">
      <c r="A556" s="347">
        <f t="shared" ca="1" si="238"/>
        <v>1E-4</v>
      </c>
      <c r="B556" s="304">
        <f t="shared" ca="1" si="239"/>
        <v>33.316100000000716</v>
      </c>
      <c r="D556" s="306">
        <f t="shared" ca="1" si="240"/>
        <v>-0.60662795796376667</v>
      </c>
      <c r="E556" s="307">
        <f t="shared" ca="1" si="241"/>
        <v>-1.0070891391513914</v>
      </c>
      <c r="F556" s="304">
        <f t="shared" ca="1" si="242"/>
        <v>1.1756810849800978</v>
      </c>
      <c r="G556" s="306">
        <f t="shared" ca="1" si="243"/>
        <v>7.1256717500676947</v>
      </c>
      <c r="H556" s="307">
        <f t="shared" ca="1" si="244"/>
        <v>-103.40316089633041</v>
      </c>
      <c r="I556" s="304">
        <f t="shared" ca="1" si="245"/>
        <v>103.64839063507983</v>
      </c>
      <c r="J556" s="306">
        <f t="shared" ca="1" si="246"/>
        <v>644.29262010737602</v>
      </c>
      <c r="K556" s="307">
        <f t="shared" ca="1" si="247"/>
        <v>-3.0729908013520202</v>
      </c>
      <c r="L556" s="304">
        <f t="shared" ca="1" si="232"/>
        <v>644.29994846910608</v>
      </c>
      <c r="M556" s="306">
        <f t="shared" ca="1" si="248"/>
        <v>-1.5019935527616257</v>
      </c>
      <c r="N556" s="304">
        <f t="shared" ca="1" si="249"/>
        <v>-86.057891429101289</v>
      </c>
      <c r="P556" s="310">
        <f t="shared" ca="1" si="250"/>
        <v>23</v>
      </c>
      <c r="Q556" s="304">
        <f t="shared" ca="1" si="251"/>
        <v>0</v>
      </c>
      <c r="R556" s="306">
        <f t="shared" ca="1" si="252"/>
        <v>0</v>
      </c>
      <c r="S556" s="307">
        <f t="shared" ca="1" si="253"/>
        <v>3.0549999999999997</v>
      </c>
      <c r="T556" s="304">
        <f t="shared" ca="1" si="233"/>
        <v>29.969549999999998</v>
      </c>
      <c r="U556" s="311">
        <f t="shared" ca="1" si="234"/>
        <v>0</v>
      </c>
      <c r="V556" s="306">
        <f t="shared" ca="1" si="235"/>
        <v>1.2253764992220981</v>
      </c>
      <c r="W556" s="304">
        <f t="shared" ca="1" si="236"/>
        <v>26.95675072672071</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0.96300118595879702</v>
      </c>
      <c r="AH556" s="304">
        <f t="shared" ca="1" si="260"/>
        <v>-8.8237881379501459</v>
      </c>
    </row>
    <row r="557" spans="1:34" x14ac:dyDescent="0.2">
      <c r="A557" s="347">
        <f t="shared" ca="1" si="238"/>
        <v>1E-4</v>
      </c>
      <c r="B557" s="304">
        <f t="shared" ca="1" si="239"/>
        <v>33.31620000000072</v>
      </c>
      <c r="D557" s="306">
        <f t="shared" ca="1" si="240"/>
        <v>-0.60662398450171595</v>
      </c>
      <c r="E557" s="307">
        <f t="shared" ca="1" si="241"/>
        <v>-1.0070632842569527</v>
      </c>
      <c r="F557" s="304">
        <f t="shared" ca="1" si="242"/>
        <v>1.1756568874765876</v>
      </c>
      <c r="G557" s="306">
        <f t="shared" ca="1" si="243"/>
        <v>7.1256110876692444</v>
      </c>
      <c r="H557" s="307">
        <f t="shared" ca="1" si="244"/>
        <v>-103.40326160265883</v>
      </c>
      <c r="I557" s="304">
        <f t="shared" ca="1" si="245"/>
        <v>103.6484869327122</v>
      </c>
      <c r="J557" s="306">
        <f t="shared" ca="1" si="246"/>
        <v>644.29262010737602</v>
      </c>
      <c r="K557" s="307">
        <f t="shared" ca="1" si="247"/>
        <v>-3.0833311224769697</v>
      </c>
      <c r="L557" s="304">
        <f t="shared" ca="1" si="232"/>
        <v>644.29999787027657</v>
      </c>
      <c r="M557" s="306">
        <f t="shared" ca="1" si="248"/>
        <v>-1.5019942034443705</v>
      </c>
      <c r="N557" s="304">
        <f t="shared" ca="1" si="249"/>
        <v>-86.057928710476361</v>
      </c>
      <c r="P557" s="310">
        <f t="shared" ca="1" si="250"/>
        <v>23</v>
      </c>
      <c r="Q557" s="304">
        <f t="shared" ca="1" si="251"/>
        <v>0</v>
      </c>
      <c r="R557" s="306">
        <f t="shared" ca="1" si="252"/>
        <v>0</v>
      </c>
      <c r="S557" s="307">
        <f t="shared" ca="1" si="253"/>
        <v>3.0549999999999997</v>
      </c>
      <c r="T557" s="304">
        <f t="shared" ca="1" si="233"/>
        <v>29.969549999999998</v>
      </c>
      <c r="U557" s="311">
        <f t="shared" ca="1" si="234"/>
        <v>0</v>
      </c>
      <c r="V557" s="306">
        <f t="shared" ca="1" si="235"/>
        <v>1.2253777663014334</v>
      </c>
      <c r="W557" s="304">
        <f t="shared" ca="1" si="236"/>
        <v>26.956828690905184</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0.96297610424980462</v>
      </c>
      <c r="AH557" s="304">
        <f t="shared" ca="1" si="260"/>
        <v>-8.8238136585010523</v>
      </c>
    </row>
    <row r="558" spans="1:34" x14ac:dyDescent="0.2">
      <c r="A558" s="347">
        <f t="shared" ca="1" si="238"/>
        <v>1E-4</v>
      </c>
      <c r="B558" s="304">
        <f t="shared" ca="1" si="239"/>
        <v>33.316300000000723</v>
      </c>
      <c r="D558" s="306">
        <f t="shared" ca="1" si="240"/>
        <v>-0.60662001104095975</v>
      </c>
      <c r="E558" s="307">
        <f t="shared" ca="1" si="241"/>
        <v>-1.0070374297267932</v>
      </c>
      <c r="F558" s="304">
        <f t="shared" ca="1" si="242"/>
        <v>1.1756326903697771</v>
      </c>
      <c r="G558" s="306">
        <f t="shared" ca="1" si="243"/>
        <v>7.1255504256681403</v>
      </c>
      <c r="H558" s="307">
        <f t="shared" ca="1" si="244"/>
        <v>-103.4033623064018</v>
      </c>
      <c r="I558" s="304">
        <f t="shared" ca="1" si="245"/>
        <v>103.64858322783644</v>
      </c>
      <c r="J558" s="306">
        <f t="shared" ca="1" si="246"/>
        <v>644.29262010737602</v>
      </c>
      <c r="K558" s="307">
        <f t="shared" ca="1" si="247"/>
        <v>-3.0936714536724228</v>
      </c>
      <c r="L558" s="304">
        <f t="shared" ca="1" si="232"/>
        <v>644.30004743744269</v>
      </c>
      <c r="M558" s="306">
        <f t="shared" ca="1" si="248"/>
        <v>-1.5019948541203669</v>
      </c>
      <c r="N558" s="304">
        <f t="shared" ca="1" si="249"/>
        <v>-86.057965991464798</v>
      </c>
      <c r="P558" s="310">
        <f t="shared" ca="1" si="250"/>
        <v>23</v>
      </c>
      <c r="Q558" s="304">
        <f t="shared" ca="1" si="251"/>
        <v>0</v>
      </c>
      <c r="R558" s="306">
        <f t="shared" ca="1" si="252"/>
        <v>0</v>
      </c>
      <c r="S558" s="307">
        <f t="shared" ca="1" si="253"/>
        <v>3.0549999999999997</v>
      </c>
      <c r="T558" s="304">
        <f t="shared" ca="1" si="233"/>
        <v>29.969549999999998</v>
      </c>
      <c r="U558" s="311">
        <f t="shared" ca="1" si="234"/>
        <v>0</v>
      </c>
      <c r="V558" s="306">
        <f t="shared" ca="1" si="235"/>
        <v>1.225379033383313</v>
      </c>
      <c r="W558" s="304">
        <f t="shared" ca="1" si="236"/>
        <v>26.956906653991133</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0.9629510228917102</v>
      </c>
      <c r="AH558" s="304">
        <f t="shared" ca="1" si="260"/>
        <v>-8.8238391786923689</v>
      </c>
    </row>
    <row r="559" spans="1:34" x14ac:dyDescent="0.2">
      <c r="A559" s="347">
        <f t="shared" ca="1" si="238"/>
        <v>1E-4</v>
      </c>
      <c r="B559" s="304">
        <f t="shared" ca="1" si="239"/>
        <v>33.316400000000726</v>
      </c>
      <c r="D559" s="306">
        <f t="shared" ca="1" si="240"/>
        <v>-0.60661603758149985</v>
      </c>
      <c r="E559" s="307">
        <f t="shared" ca="1" si="241"/>
        <v>-1.0070115755609006</v>
      </c>
      <c r="F559" s="304">
        <f t="shared" ca="1" si="242"/>
        <v>1.1756084936596567</v>
      </c>
      <c r="G559" s="306">
        <f t="shared" ca="1" si="243"/>
        <v>7.1254897640643824</v>
      </c>
      <c r="H559" s="307">
        <f t="shared" ca="1" si="244"/>
        <v>-103.40346300755935</v>
      </c>
      <c r="I559" s="304">
        <f t="shared" ca="1" si="245"/>
        <v>103.64867952045256</v>
      </c>
      <c r="J559" s="306">
        <f t="shared" ca="1" si="246"/>
        <v>644.29262010737602</v>
      </c>
      <c r="K559" s="307">
        <f t="shared" ca="1" si="247"/>
        <v>-3.104011794938121</v>
      </c>
      <c r="L559" s="304">
        <f t="shared" ca="1" si="232"/>
        <v>644.30009717060466</v>
      </c>
      <c r="M559" s="306">
        <f t="shared" ca="1" si="248"/>
        <v>-1.5019955047896147</v>
      </c>
      <c r="N559" s="304">
        <f t="shared" ca="1" si="249"/>
        <v>-86.058003272066557</v>
      </c>
      <c r="P559" s="310">
        <f t="shared" ca="1" si="250"/>
        <v>23</v>
      </c>
      <c r="Q559" s="304">
        <f t="shared" ca="1" si="251"/>
        <v>0</v>
      </c>
      <c r="R559" s="306">
        <f t="shared" ca="1" si="252"/>
        <v>0</v>
      </c>
      <c r="S559" s="307">
        <f t="shared" ca="1" si="253"/>
        <v>3.0549999999999997</v>
      </c>
      <c r="T559" s="304">
        <f t="shared" ca="1" si="233"/>
        <v>29.969549999999998</v>
      </c>
      <c r="U559" s="311">
        <f t="shared" ca="1" si="234"/>
        <v>0</v>
      </c>
      <c r="V559" s="306">
        <f t="shared" ca="1" si="235"/>
        <v>1.2253803004677368</v>
      </c>
      <c r="W559" s="304">
        <f t="shared" ca="1" si="236"/>
        <v>26.956984615978548</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0.96292594188449954</v>
      </c>
      <c r="AH559" s="304">
        <f t="shared" ca="1" si="260"/>
        <v>-8.8238646985241029</v>
      </c>
    </row>
    <row r="560" spans="1:34" x14ac:dyDescent="0.2">
      <c r="A560" s="347">
        <f t="shared" ca="1" si="238"/>
        <v>1E-4</v>
      </c>
      <c r="B560" s="304">
        <f t="shared" ca="1" si="239"/>
        <v>33.31650000000073</v>
      </c>
      <c r="D560" s="306">
        <f t="shared" ca="1" si="240"/>
        <v>-0.60661206412333923</v>
      </c>
      <c r="E560" s="307">
        <f t="shared" ca="1" si="241"/>
        <v>-1.0069857217592801</v>
      </c>
      <c r="F560" s="304">
        <f t="shared" ca="1" si="242"/>
        <v>1.1755842973462332</v>
      </c>
      <c r="G560" s="306">
        <f t="shared" ca="1" si="243"/>
        <v>7.1254291028579697</v>
      </c>
      <c r="H560" s="307">
        <f t="shared" ca="1" si="244"/>
        <v>-103.40356370613154</v>
      </c>
      <c r="I560" s="304">
        <f t="shared" ca="1" si="245"/>
        <v>103.64877581056064</v>
      </c>
      <c r="J560" s="306">
        <f t="shared" ca="1" si="246"/>
        <v>644.29262010737602</v>
      </c>
      <c r="K560" s="307">
        <f t="shared" ca="1" si="247"/>
        <v>-3.1143521462738053</v>
      </c>
      <c r="L560" s="304">
        <f t="shared" ca="1" si="232"/>
        <v>644.30014706976328</v>
      </c>
      <c r="M560" s="306">
        <f t="shared" ca="1" si="248"/>
        <v>-1.5019961554521146</v>
      </c>
      <c r="N560" s="304">
        <f t="shared" ca="1" si="249"/>
        <v>-86.058040552281682</v>
      </c>
      <c r="P560" s="310">
        <f t="shared" ca="1" si="250"/>
        <v>23</v>
      </c>
      <c r="Q560" s="304">
        <f t="shared" ca="1" si="251"/>
        <v>0</v>
      </c>
      <c r="R560" s="306">
        <f t="shared" ca="1" si="252"/>
        <v>0</v>
      </c>
      <c r="S560" s="307">
        <f t="shared" ca="1" si="253"/>
        <v>3.0549999999999997</v>
      </c>
      <c r="T560" s="304">
        <f t="shared" ca="1" si="233"/>
        <v>29.969549999999998</v>
      </c>
      <c r="U560" s="311">
        <f t="shared" ca="1" si="234"/>
        <v>0</v>
      </c>
      <c r="V560" s="306">
        <f t="shared" ca="1" si="235"/>
        <v>1.2253815675547053</v>
      </c>
      <c r="W560" s="304">
        <f t="shared" ca="1" si="236"/>
        <v>26.957062576867468</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0.96290086122817975</v>
      </c>
      <c r="AH560" s="304">
        <f t="shared" ca="1" si="260"/>
        <v>-8.8238902179962526</v>
      </c>
    </row>
    <row r="561" spans="1:34" x14ac:dyDescent="0.2">
      <c r="A561" s="347">
        <f t="shared" ca="1" si="238"/>
        <v>1E-4</v>
      </c>
      <c r="B561" s="304">
        <f t="shared" ca="1" si="239"/>
        <v>33.316600000000733</v>
      </c>
      <c r="D561" s="306">
        <f t="shared" ca="1" si="240"/>
        <v>-0.60660809066647403</v>
      </c>
      <c r="E561" s="307">
        <f t="shared" ca="1" si="241"/>
        <v>-1.0069598683219212</v>
      </c>
      <c r="F561" s="304">
        <f t="shared" ca="1" si="242"/>
        <v>1.1755601014294956</v>
      </c>
      <c r="G561" s="306">
        <f t="shared" ca="1" si="243"/>
        <v>7.1253684420489032</v>
      </c>
      <c r="H561" s="307">
        <f t="shared" ca="1" si="244"/>
        <v>-103.40366440211837</v>
      </c>
      <c r="I561" s="304">
        <f t="shared" ca="1" si="245"/>
        <v>103.64887209816065</v>
      </c>
      <c r="J561" s="306">
        <f t="shared" ca="1" si="246"/>
        <v>644.29262010737602</v>
      </c>
      <c r="K561" s="307">
        <f t="shared" ca="1" si="247"/>
        <v>-3.1246925076792178</v>
      </c>
      <c r="L561" s="304">
        <f t="shared" ca="1" si="232"/>
        <v>644.30019713491868</v>
      </c>
      <c r="M561" s="306">
        <f t="shared" ca="1" si="248"/>
        <v>-1.5019968061078661</v>
      </c>
      <c r="N561" s="304">
        <f t="shared" ca="1" si="249"/>
        <v>-86.058077832110158</v>
      </c>
      <c r="P561" s="310">
        <f t="shared" ca="1" si="250"/>
        <v>23</v>
      </c>
      <c r="Q561" s="304">
        <f t="shared" ca="1" si="251"/>
        <v>0</v>
      </c>
      <c r="R561" s="306">
        <f t="shared" ca="1" si="252"/>
        <v>0</v>
      </c>
      <c r="S561" s="307">
        <f t="shared" ca="1" si="253"/>
        <v>3.0549999999999997</v>
      </c>
      <c r="T561" s="304">
        <f t="shared" ca="1" si="233"/>
        <v>29.969549999999998</v>
      </c>
      <c r="U561" s="311">
        <f t="shared" ca="1" si="234"/>
        <v>0</v>
      </c>
      <c r="V561" s="306">
        <f t="shared" ca="1" si="235"/>
        <v>1.2253828346442177</v>
      </c>
      <c r="W561" s="304">
        <f t="shared" ca="1" si="236"/>
        <v>26.957140536657871</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0.96287578092274018</v>
      </c>
      <c r="AH561" s="304">
        <f t="shared" ca="1" si="260"/>
        <v>-8.8239157371088286</v>
      </c>
    </row>
    <row r="562" spans="1:34" x14ac:dyDescent="0.2">
      <c r="A562" s="347">
        <f t="shared" ca="1" si="238"/>
        <v>1E-4</v>
      </c>
      <c r="B562" s="304">
        <f t="shared" ca="1" si="239"/>
        <v>33.316700000000736</v>
      </c>
      <c r="D562" s="306">
        <f t="shared" ca="1" si="240"/>
        <v>-0.6066041172109089</v>
      </c>
      <c r="E562" s="307">
        <f t="shared" ca="1" si="241"/>
        <v>-1.0069340152488291</v>
      </c>
      <c r="F562" s="304">
        <f t="shared" ca="1" si="242"/>
        <v>1.1755359059094517</v>
      </c>
      <c r="G562" s="306">
        <f t="shared" ca="1" si="243"/>
        <v>7.1253077816371819</v>
      </c>
      <c r="H562" s="307">
        <f t="shared" ca="1" si="244"/>
        <v>-103.40376509551989</v>
      </c>
      <c r="I562" s="304">
        <f t="shared" ca="1" si="245"/>
        <v>103.64896838325269</v>
      </c>
      <c r="J562" s="306">
        <f t="shared" ca="1" si="246"/>
        <v>644.29262010737602</v>
      </c>
      <c r="K562" s="307">
        <f t="shared" ca="1" si="247"/>
        <v>-3.1350328791540996</v>
      </c>
      <c r="L562" s="304">
        <f t="shared" ca="1" si="232"/>
        <v>644.30024736607152</v>
      </c>
      <c r="M562" s="306">
        <f t="shared" ca="1" si="248"/>
        <v>-1.5019974567568695</v>
      </c>
      <c r="N562" s="304">
        <f t="shared" ca="1" si="249"/>
        <v>-86.058115111551999</v>
      </c>
      <c r="P562" s="310">
        <f t="shared" ca="1" si="250"/>
        <v>23</v>
      </c>
      <c r="Q562" s="304">
        <f t="shared" ca="1" si="251"/>
        <v>0</v>
      </c>
      <c r="R562" s="306">
        <f t="shared" ca="1" si="252"/>
        <v>0</v>
      </c>
      <c r="S562" s="307">
        <f t="shared" ca="1" si="253"/>
        <v>3.0549999999999997</v>
      </c>
      <c r="T562" s="304">
        <f t="shared" ca="1" si="233"/>
        <v>29.969549999999998</v>
      </c>
      <c r="U562" s="311">
        <f t="shared" ca="1" si="234"/>
        <v>0</v>
      </c>
      <c r="V562" s="306">
        <f t="shared" ca="1" si="235"/>
        <v>1.2253841017362754</v>
      </c>
      <c r="W562" s="304">
        <f t="shared" ca="1" si="236"/>
        <v>26.957218495349817</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0.96285070096818615</v>
      </c>
      <c r="AH562" s="304">
        <f t="shared" ca="1" si="260"/>
        <v>-8.8239412558618238</v>
      </c>
    </row>
    <row r="563" spans="1:34" x14ac:dyDescent="0.2">
      <c r="A563" s="347">
        <f t="shared" ca="1" si="238"/>
        <v>1E-4</v>
      </c>
      <c r="B563" s="304">
        <f t="shared" ca="1" si="239"/>
        <v>33.31680000000074</v>
      </c>
      <c r="D563" s="306">
        <f t="shared" ca="1" si="240"/>
        <v>-0.60660014375664451</v>
      </c>
      <c r="E563" s="307">
        <f t="shared" ca="1" si="241"/>
        <v>-1.0069081625399825</v>
      </c>
      <c r="F563" s="304">
        <f t="shared" ca="1" si="242"/>
        <v>1.1755117107860837</v>
      </c>
      <c r="G563" s="306">
        <f t="shared" ca="1" si="243"/>
        <v>7.1252471216228059</v>
      </c>
      <c r="H563" s="307">
        <f t="shared" ca="1" si="244"/>
        <v>-103.40386578633614</v>
      </c>
      <c r="I563" s="304">
        <f t="shared" ca="1" si="245"/>
        <v>103.64906466583678</v>
      </c>
      <c r="J563" s="306">
        <f t="shared" ca="1" si="246"/>
        <v>644.29262010737602</v>
      </c>
      <c r="K563" s="307">
        <f t="shared" ca="1" si="247"/>
        <v>-3.1453732606981926</v>
      </c>
      <c r="L563" s="304">
        <f t="shared" ca="1" si="232"/>
        <v>644.30029776322203</v>
      </c>
      <c r="M563" s="306">
        <f t="shared" ca="1" si="248"/>
        <v>-1.5019981073991249</v>
      </c>
      <c r="N563" s="304">
        <f t="shared" ca="1" si="249"/>
        <v>-86.058152390607205</v>
      </c>
      <c r="P563" s="310">
        <f t="shared" ca="1" si="250"/>
        <v>23</v>
      </c>
      <c r="Q563" s="304">
        <f t="shared" ca="1" si="251"/>
        <v>0</v>
      </c>
      <c r="R563" s="306">
        <f t="shared" ca="1" si="252"/>
        <v>0</v>
      </c>
      <c r="S563" s="307">
        <f t="shared" ca="1" si="253"/>
        <v>3.0549999999999997</v>
      </c>
      <c r="T563" s="304">
        <f t="shared" ca="1" si="233"/>
        <v>29.969549999999998</v>
      </c>
      <c r="U563" s="311">
        <f t="shared" ca="1" si="234"/>
        <v>0</v>
      </c>
      <c r="V563" s="306">
        <f t="shared" ca="1" si="235"/>
        <v>1.2253853688308765</v>
      </c>
      <c r="W563" s="304">
        <f t="shared" ca="1" si="236"/>
        <v>26.957296452943257</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0.96282562136449812</v>
      </c>
      <c r="AH563" s="304">
        <f t="shared" ca="1" si="260"/>
        <v>-8.8239667742552594</v>
      </c>
    </row>
    <row r="564" spans="1:34" x14ac:dyDescent="0.2">
      <c r="A564" s="347">
        <f t="shared" ca="1" si="238"/>
        <v>1E-4</v>
      </c>
      <c r="B564" s="304">
        <f t="shared" ca="1" si="239"/>
        <v>33.316900000000743</v>
      </c>
      <c r="D564" s="306">
        <f t="shared" ca="1" si="240"/>
        <v>-0.60659617030367907</v>
      </c>
      <c r="E564" s="307">
        <f t="shared" ca="1" si="241"/>
        <v>-1.0068823101953992</v>
      </c>
      <c r="F564" s="304">
        <f t="shared" ca="1" si="242"/>
        <v>1.1754875160594067</v>
      </c>
      <c r="G564" s="306">
        <f t="shared" ca="1" si="243"/>
        <v>7.1251864620057752</v>
      </c>
      <c r="H564" s="307">
        <f t="shared" ca="1" si="244"/>
        <v>-103.40396647456716</v>
      </c>
      <c r="I564" s="304">
        <f t="shared" ca="1" si="245"/>
        <v>103.64916094591291</v>
      </c>
      <c r="J564" s="306">
        <f t="shared" ca="1" si="246"/>
        <v>644.29262010737602</v>
      </c>
      <c r="K564" s="307">
        <f t="shared" ca="1" si="247"/>
        <v>-3.1557136523112379</v>
      </c>
      <c r="L564" s="304">
        <f t="shared" ca="1" si="232"/>
        <v>644.30034832637091</v>
      </c>
      <c r="M564" s="306">
        <f t="shared" ca="1" si="248"/>
        <v>-1.5019987580346326</v>
      </c>
      <c r="N564" s="304">
        <f t="shared" ca="1" si="249"/>
        <v>-86.058189669275791</v>
      </c>
      <c r="P564" s="310">
        <f t="shared" ca="1" si="250"/>
        <v>23</v>
      </c>
      <c r="Q564" s="304">
        <f t="shared" ca="1" si="251"/>
        <v>0</v>
      </c>
      <c r="R564" s="306">
        <f t="shared" ca="1" si="252"/>
        <v>0</v>
      </c>
      <c r="S564" s="307">
        <f t="shared" ca="1" si="253"/>
        <v>3.0549999999999997</v>
      </c>
      <c r="T564" s="304">
        <f t="shared" ca="1" si="233"/>
        <v>29.969549999999998</v>
      </c>
      <c r="U564" s="311">
        <f t="shared" ca="1" si="234"/>
        <v>0</v>
      </c>
      <c r="V564" s="306">
        <f t="shared" ca="1" si="235"/>
        <v>1.2253866359280221</v>
      </c>
      <c r="W564" s="304">
        <f t="shared" ca="1" si="236"/>
        <v>26.957374409438231</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0.96280054211169031</v>
      </c>
      <c r="AH564" s="304">
        <f t="shared" ca="1" si="260"/>
        <v>-8.8239922922891196</v>
      </c>
    </row>
    <row r="565" spans="1:34" x14ac:dyDescent="0.2">
      <c r="A565" s="347">
        <f t="shared" ca="1" si="238"/>
        <v>1E-4</v>
      </c>
      <c r="B565" s="304">
        <f t="shared" ca="1" si="239"/>
        <v>33.317000000000746</v>
      </c>
      <c r="D565" s="306">
        <f t="shared" ca="1" si="240"/>
        <v>-0.60659219685201249</v>
      </c>
      <c r="E565" s="307">
        <f t="shared" ca="1" si="241"/>
        <v>-1.0068564582150668</v>
      </c>
      <c r="F565" s="304">
        <f t="shared" ca="1" si="242"/>
        <v>1.1754633217294104</v>
      </c>
      <c r="G565" s="306">
        <f t="shared" ca="1" si="243"/>
        <v>7.1251258027860898</v>
      </c>
      <c r="H565" s="307">
        <f t="shared" ca="1" si="244"/>
        <v>-103.40406716021297</v>
      </c>
      <c r="I565" s="304">
        <f t="shared" ca="1" si="245"/>
        <v>103.64925722348117</v>
      </c>
      <c r="J565" s="306">
        <f t="shared" ca="1" si="246"/>
        <v>644.29262010737602</v>
      </c>
      <c r="K565" s="307">
        <f t="shared" ca="1" si="247"/>
        <v>-3.1660540539929771</v>
      </c>
      <c r="L565" s="304">
        <f t="shared" ca="1" si="232"/>
        <v>644.30039905551848</v>
      </c>
      <c r="M565" s="306">
        <f t="shared" ca="1" si="248"/>
        <v>-1.5019994086633923</v>
      </c>
      <c r="N565" s="304">
        <f t="shared" ca="1" si="249"/>
        <v>-86.058226947557756</v>
      </c>
      <c r="P565" s="310">
        <f t="shared" ca="1" si="250"/>
        <v>23</v>
      </c>
      <c r="Q565" s="304">
        <f t="shared" ca="1" si="251"/>
        <v>0</v>
      </c>
      <c r="R565" s="306">
        <f t="shared" ca="1" si="252"/>
        <v>0</v>
      </c>
      <c r="S565" s="307">
        <f t="shared" ca="1" si="253"/>
        <v>3.0549999999999997</v>
      </c>
      <c r="T565" s="304">
        <f t="shared" ca="1" si="233"/>
        <v>29.969549999999998</v>
      </c>
      <c r="U565" s="311">
        <f t="shared" ca="1" si="234"/>
        <v>0</v>
      </c>
      <c r="V565" s="306">
        <f t="shared" ca="1" si="235"/>
        <v>1.2253879030277119</v>
      </c>
      <c r="W565" s="304">
        <f t="shared" ca="1" si="236"/>
        <v>26.957452364834765</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0.9627754632097556</v>
      </c>
      <c r="AH565" s="304">
        <f t="shared" ca="1" si="260"/>
        <v>-8.824017809963415</v>
      </c>
    </row>
    <row r="566" spans="1:34" x14ac:dyDescent="0.2">
      <c r="A566" s="347">
        <f t="shared" ca="1" si="238"/>
        <v>1E-4</v>
      </c>
      <c r="B566" s="304">
        <f t="shared" ca="1" si="239"/>
        <v>33.31710000000075</v>
      </c>
      <c r="D566" s="306">
        <f t="shared" ca="1" si="240"/>
        <v>-0.60658822340164897</v>
      </c>
      <c r="E566" s="307">
        <f t="shared" ca="1" si="241"/>
        <v>-1.0068306065989745</v>
      </c>
      <c r="F566" s="304">
        <f t="shared" ca="1" si="242"/>
        <v>1.1754391277960878</v>
      </c>
      <c r="G566" s="306">
        <f t="shared" ca="1" si="243"/>
        <v>7.1250651439637496</v>
      </c>
      <c r="H566" s="307">
        <f t="shared" ca="1" si="244"/>
        <v>-103.40416784327364</v>
      </c>
      <c r="I566" s="304">
        <f t="shared" ca="1" si="245"/>
        <v>103.64935349854159</v>
      </c>
      <c r="J566" s="306">
        <f t="shared" ca="1" si="246"/>
        <v>644.29262010737602</v>
      </c>
      <c r="K566" s="307">
        <f t="shared" ca="1" si="247"/>
        <v>-3.1763944657431513</v>
      </c>
      <c r="L566" s="304">
        <f t="shared" ca="1" si="232"/>
        <v>644.3004499506651</v>
      </c>
      <c r="M566" s="306">
        <f t="shared" ca="1" si="248"/>
        <v>-1.5020000592854044</v>
      </c>
      <c r="N566" s="304">
        <f t="shared" ca="1" si="249"/>
        <v>-86.058264225453101</v>
      </c>
      <c r="P566" s="310">
        <f t="shared" ca="1" si="250"/>
        <v>23</v>
      </c>
      <c r="Q566" s="304">
        <f t="shared" ca="1" si="251"/>
        <v>0</v>
      </c>
      <c r="R566" s="306">
        <f t="shared" ca="1" si="252"/>
        <v>0</v>
      </c>
      <c r="S566" s="307">
        <f t="shared" ca="1" si="253"/>
        <v>3.0549999999999997</v>
      </c>
      <c r="T566" s="304">
        <f t="shared" ca="1" si="233"/>
        <v>29.969549999999998</v>
      </c>
      <c r="U566" s="311">
        <f t="shared" ca="1" si="234"/>
        <v>0</v>
      </c>
      <c r="V566" s="306">
        <f t="shared" ca="1" si="235"/>
        <v>1.225389170129946</v>
      </c>
      <c r="W566" s="304">
        <f t="shared" ca="1" si="236"/>
        <v>26.957530319132843</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0.96275038465868157</v>
      </c>
      <c r="AH566" s="304">
        <f t="shared" ca="1" si="260"/>
        <v>-8.8240433272781562</v>
      </c>
    </row>
    <row r="567" spans="1:34" x14ac:dyDescent="0.2">
      <c r="A567" s="347">
        <f t="shared" ca="1" si="238"/>
        <v>1E-4</v>
      </c>
      <c r="B567" s="304">
        <f t="shared" ca="1" si="239"/>
        <v>33.317200000000753</v>
      </c>
      <c r="D567" s="306">
        <f t="shared" ca="1" si="240"/>
        <v>-0.60658424995258708</v>
      </c>
      <c r="E567" s="307">
        <f t="shared" ca="1" si="241"/>
        <v>-1.0068047553471278</v>
      </c>
      <c r="F567" s="304">
        <f t="shared" ca="1" si="242"/>
        <v>1.1754149342594438</v>
      </c>
      <c r="G567" s="306">
        <f t="shared" ca="1" si="243"/>
        <v>7.1250044855387547</v>
      </c>
      <c r="H567" s="307">
        <f t="shared" ca="1" si="244"/>
        <v>-103.40426852374918</v>
      </c>
      <c r="I567" s="304">
        <f t="shared" ca="1" si="245"/>
        <v>103.64944977109417</v>
      </c>
      <c r="J567" s="306">
        <f t="shared" ca="1" si="246"/>
        <v>644.29262010737602</v>
      </c>
      <c r="K567" s="307">
        <f t="shared" ca="1" si="247"/>
        <v>-3.1867348875615025</v>
      </c>
      <c r="L567" s="304">
        <f t="shared" ca="1" si="232"/>
        <v>644.30050101181132</v>
      </c>
      <c r="M567" s="306">
        <f t="shared" ca="1" si="248"/>
        <v>-1.5020007099006687</v>
      </c>
      <c r="N567" s="304">
        <f t="shared" ca="1" si="249"/>
        <v>-86.058301502961839</v>
      </c>
      <c r="P567" s="310">
        <f t="shared" ca="1" si="250"/>
        <v>23</v>
      </c>
      <c r="Q567" s="304">
        <f t="shared" ca="1" si="251"/>
        <v>0</v>
      </c>
      <c r="R567" s="306">
        <f t="shared" ca="1" si="252"/>
        <v>0</v>
      </c>
      <c r="S567" s="307">
        <f t="shared" ca="1" si="253"/>
        <v>3.0549999999999997</v>
      </c>
      <c r="T567" s="304">
        <f t="shared" ca="1" si="233"/>
        <v>29.969549999999998</v>
      </c>
      <c r="U567" s="311">
        <f t="shared" ca="1" si="234"/>
        <v>0</v>
      </c>
      <c r="V567" s="306">
        <f t="shared" ca="1" si="235"/>
        <v>1.2253904372347242</v>
      </c>
      <c r="W567" s="304">
        <f t="shared" ca="1" si="236"/>
        <v>26.957608272332489</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0.96272530645847176</v>
      </c>
      <c r="AH567" s="304">
        <f t="shared" ca="1" si="260"/>
        <v>-8.8240688442333379</v>
      </c>
    </row>
    <row r="568" spans="1:34" x14ac:dyDescent="0.2">
      <c r="A568" s="347">
        <f t="shared" ca="1" si="238"/>
        <v>1E-4</v>
      </c>
      <c r="B568" s="304">
        <f t="shared" ca="1" si="239"/>
        <v>33.317300000000756</v>
      </c>
      <c r="D568" s="306">
        <f t="shared" ca="1" si="240"/>
        <v>-0.6065802765048286</v>
      </c>
      <c r="E568" s="307">
        <f t="shared" ca="1" si="241"/>
        <v>-1.006778904459523</v>
      </c>
      <c r="F568" s="304">
        <f t="shared" ca="1" si="242"/>
        <v>1.1753907411194764</v>
      </c>
      <c r="G568" s="306">
        <f t="shared" ca="1" si="243"/>
        <v>7.1249438275111041</v>
      </c>
      <c r="H568" s="307">
        <f t="shared" ca="1" si="244"/>
        <v>-103.40436920163962</v>
      </c>
      <c r="I568" s="304">
        <f t="shared" ca="1" si="245"/>
        <v>103.64954604113896</v>
      </c>
      <c r="J568" s="306">
        <f t="shared" ca="1" si="246"/>
        <v>644.29262010737602</v>
      </c>
      <c r="K568" s="307">
        <f t="shared" ca="1" si="247"/>
        <v>-3.1970753194477721</v>
      </c>
      <c r="L568" s="304">
        <f t="shared" ca="1" si="232"/>
        <v>644.30055223895761</v>
      </c>
      <c r="M568" s="306">
        <f t="shared" ca="1" si="248"/>
        <v>-1.5020013605091855</v>
      </c>
      <c r="N568" s="304">
        <f t="shared" ca="1" si="249"/>
        <v>-86.058338780083972</v>
      </c>
      <c r="P568" s="310">
        <f t="shared" ca="1" si="250"/>
        <v>23</v>
      </c>
      <c r="Q568" s="304">
        <f t="shared" ca="1" si="251"/>
        <v>0</v>
      </c>
      <c r="R568" s="306">
        <f t="shared" ca="1" si="252"/>
        <v>0</v>
      </c>
      <c r="S568" s="307">
        <f t="shared" ca="1" si="253"/>
        <v>3.0549999999999997</v>
      </c>
      <c r="T568" s="304">
        <f t="shared" ca="1" si="233"/>
        <v>29.969549999999998</v>
      </c>
      <c r="U568" s="311">
        <f t="shared" ca="1" si="234"/>
        <v>0</v>
      </c>
      <c r="V568" s="306">
        <f t="shared" ca="1" si="235"/>
        <v>1.2253917043420466</v>
      </c>
      <c r="W568" s="304">
        <f t="shared" ca="1" si="236"/>
        <v>26.957686224433704</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0.96270022860912441</v>
      </c>
      <c r="AH568" s="304">
        <f t="shared" ca="1" si="260"/>
        <v>-8.8240943608289655</v>
      </c>
    </row>
    <row r="569" spans="1:34" x14ac:dyDescent="0.2">
      <c r="A569" s="347">
        <f t="shared" ca="1" si="238"/>
        <v>1E-4</v>
      </c>
      <c r="B569" s="304">
        <f t="shared" ca="1" si="239"/>
        <v>33.31740000000076</v>
      </c>
      <c r="D569" s="306">
        <f t="shared" ca="1" si="240"/>
        <v>-0.60657630305837296</v>
      </c>
      <c r="E569" s="307">
        <f t="shared" ca="1" si="241"/>
        <v>-1.0067530539361549</v>
      </c>
      <c r="F569" s="304">
        <f t="shared" ca="1" si="242"/>
        <v>1.175366548376181</v>
      </c>
      <c r="G569" s="306">
        <f t="shared" ca="1" si="243"/>
        <v>7.124883169880798</v>
      </c>
      <c r="H569" s="307">
        <f t="shared" ca="1" si="244"/>
        <v>-103.40446987694502</v>
      </c>
      <c r="I569" s="304">
        <f t="shared" ca="1" si="245"/>
        <v>103.64964230867601</v>
      </c>
      <c r="J569" s="306">
        <f t="shared" ca="1" si="246"/>
        <v>644.29262010737602</v>
      </c>
      <c r="K569" s="307">
        <f t="shared" ca="1" si="247"/>
        <v>-3.2074157614017014</v>
      </c>
      <c r="L569" s="304">
        <f t="shared" ca="1" si="232"/>
        <v>644.30060363210441</v>
      </c>
      <c r="M569" s="306">
        <f t="shared" ca="1" si="248"/>
        <v>-1.5020020111109551</v>
      </c>
      <c r="N569" s="304">
        <f t="shared" ca="1" si="249"/>
        <v>-86.058376056819512</v>
      </c>
      <c r="P569" s="310">
        <f t="shared" ca="1" si="250"/>
        <v>23</v>
      </c>
      <c r="Q569" s="304">
        <f t="shared" ca="1" si="251"/>
        <v>0</v>
      </c>
      <c r="R569" s="306">
        <f t="shared" ca="1" si="252"/>
        <v>0</v>
      </c>
      <c r="S569" s="307">
        <f t="shared" ca="1" si="253"/>
        <v>3.0549999999999997</v>
      </c>
      <c r="T569" s="304">
        <f t="shared" ca="1" si="233"/>
        <v>29.969549999999998</v>
      </c>
      <c r="U569" s="311">
        <f t="shared" ca="1" si="234"/>
        <v>0</v>
      </c>
      <c r="V569" s="306">
        <f t="shared" ca="1" si="235"/>
        <v>1.2253929714519132</v>
      </c>
      <c r="W569" s="304">
        <f t="shared" ca="1" si="236"/>
        <v>26.957764175436502</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0.96267515111063418</v>
      </c>
      <c r="AH569" s="304">
        <f t="shared" ca="1" si="260"/>
        <v>-8.8241198770650424</v>
      </c>
    </row>
    <row r="570" spans="1:34" x14ac:dyDescent="0.2">
      <c r="A570" s="347">
        <f t="shared" ca="1" si="238"/>
        <v>1E-4</v>
      </c>
      <c r="B570" s="304">
        <f t="shared" ca="1" si="239"/>
        <v>33.317500000000763</v>
      </c>
      <c r="D570" s="306">
        <f t="shared" ca="1" si="240"/>
        <v>-0.60657232961321972</v>
      </c>
      <c r="E570" s="307">
        <f t="shared" ca="1" si="241"/>
        <v>-1.0067272037770199</v>
      </c>
      <c r="F570" s="304">
        <f t="shared" ca="1" si="242"/>
        <v>1.1753423560295553</v>
      </c>
      <c r="G570" s="306">
        <f t="shared" ca="1" si="243"/>
        <v>7.1248225126478371</v>
      </c>
      <c r="H570" s="307">
        <f t="shared" ca="1" si="244"/>
        <v>-103.40457054966539</v>
      </c>
      <c r="I570" s="304">
        <f t="shared" ca="1" si="245"/>
        <v>103.64973857370535</v>
      </c>
      <c r="J570" s="306">
        <f t="shared" ca="1" si="246"/>
        <v>644.29262010737602</v>
      </c>
      <c r="K570" s="307">
        <f t="shared" ca="1" si="247"/>
        <v>-3.2177562134230318</v>
      </c>
      <c r="L570" s="304">
        <f t="shared" ca="1" si="232"/>
        <v>644.30065519125196</v>
      </c>
      <c r="M570" s="306">
        <f t="shared" ca="1" si="248"/>
        <v>-1.5020026617059772</v>
      </c>
      <c r="N570" s="304">
        <f t="shared" ca="1" si="249"/>
        <v>-86.058413333168446</v>
      </c>
      <c r="P570" s="310">
        <f t="shared" ca="1" si="250"/>
        <v>23</v>
      </c>
      <c r="Q570" s="304">
        <f t="shared" ca="1" si="251"/>
        <v>0</v>
      </c>
      <c r="R570" s="306">
        <f t="shared" ca="1" si="252"/>
        <v>0</v>
      </c>
      <c r="S570" s="307">
        <f t="shared" ca="1" si="253"/>
        <v>3.0549999999999997</v>
      </c>
      <c r="T570" s="304">
        <f t="shared" ca="1" si="233"/>
        <v>29.969549999999998</v>
      </c>
      <c r="U570" s="311">
        <f t="shared" ca="1" si="234"/>
        <v>0</v>
      </c>
      <c r="V570" s="306">
        <f t="shared" ca="1" si="235"/>
        <v>1.2253942385643239</v>
      </c>
      <c r="W570" s="304">
        <f t="shared" ca="1" si="236"/>
        <v>26.957842125340907</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0.96265007396299929</v>
      </c>
      <c r="AH570" s="304">
        <f t="shared" ca="1" si="260"/>
        <v>-8.8241453929415723</v>
      </c>
    </row>
    <row r="571" spans="1:34" x14ac:dyDescent="0.2">
      <c r="A571" s="347">
        <f t="shared" ca="1" si="238"/>
        <v>1E-4</v>
      </c>
      <c r="B571" s="304">
        <f t="shared" ca="1" si="239"/>
        <v>33.317600000000766</v>
      </c>
      <c r="D571" s="306">
        <f t="shared" ca="1" si="240"/>
        <v>-0.60656835616937255</v>
      </c>
      <c r="E571" s="307">
        <f t="shared" ca="1" si="241"/>
        <v>-1.0067013539821108</v>
      </c>
      <c r="F571" s="304">
        <f t="shared" ca="1" si="242"/>
        <v>1.1753181640795951</v>
      </c>
      <c r="G571" s="306">
        <f t="shared" ca="1" si="243"/>
        <v>7.1247618558122205</v>
      </c>
      <c r="H571" s="307">
        <f t="shared" ca="1" si="244"/>
        <v>-103.40467121980079</v>
      </c>
      <c r="I571" s="304">
        <f t="shared" ca="1" si="245"/>
        <v>103.64983483622699</v>
      </c>
      <c r="J571" s="306">
        <f t="shared" ca="1" si="246"/>
        <v>644.29262010737602</v>
      </c>
      <c r="K571" s="307">
        <f t="shared" ca="1" si="247"/>
        <v>-3.2280966755115053</v>
      </c>
      <c r="L571" s="304">
        <f t="shared" ca="1" si="232"/>
        <v>644.30070691640094</v>
      </c>
      <c r="M571" s="306">
        <f t="shared" ca="1" si="248"/>
        <v>-1.502003312294252</v>
      </c>
      <c r="N571" s="304">
        <f t="shared" ca="1" si="249"/>
        <v>-86.058450609130787</v>
      </c>
      <c r="P571" s="310">
        <f t="shared" ca="1" si="250"/>
        <v>23</v>
      </c>
      <c r="Q571" s="304">
        <f t="shared" ca="1" si="251"/>
        <v>0</v>
      </c>
      <c r="R571" s="306">
        <f t="shared" ca="1" si="252"/>
        <v>0</v>
      </c>
      <c r="S571" s="307">
        <f t="shared" ca="1" si="253"/>
        <v>3.0549999999999997</v>
      </c>
      <c r="T571" s="304">
        <f t="shared" ca="1" si="233"/>
        <v>29.969549999999998</v>
      </c>
      <c r="U571" s="311">
        <f t="shared" ca="1" si="234"/>
        <v>0</v>
      </c>
      <c r="V571" s="306">
        <f t="shared" ca="1" si="235"/>
        <v>1.2253955056792785</v>
      </c>
      <c r="W571" s="304">
        <f t="shared" ca="1" si="236"/>
        <v>26.957920074146898</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0.96262499716621086</v>
      </c>
      <c r="AH571" s="304">
        <f t="shared" ca="1" si="260"/>
        <v>-8.8241709084585622</v>
      </c>
    </row>
    <row r="572" spans="1:34" x14ac:dyDescent="0.2">
      <c r="A572" s="347">
        <f t="shared" ca="1" si="238"/>
        <v>1E-4</v>
      </c>
      <c r="B572" s="304">
        <f t="shared" ca="1" si="239"/>
        <v>33.317700000000769</v>
      </c>
      <c r="D572" s="306">
        <f t="shared" ca="1" si="240"/>
        <v>-0.60656438272683033</v>
      </c>
      <c r="E572" s="307">
        <f t="shared" ca="1" si="241"/>
        <v>-1.0066755045514348</v>
      </c>
      <c r="F572" s="304">
        <f t="shared" ca="1" si="242"/>
        <v>1.1752939725263065</v>
      </c>
      <c r="G572" s="306">
        <f t="shared" ca="1" si="243"/>
        <v>7.1247011993739475</v>
      </c>
      <c r="H572" s="307">
        <f t="shared" ca="1" si="244"/>
        <v>-103.40477188735125</v>
      </c>
      <c r="I572" s="304">
        <f t="shared" ca="1" si="245"/>
        <v>103.649931096241</v>
      </c>
      <c r="J572" s="306">
        <f t="shared" ca="1" si="246"/>
        <v>644.29262010737602</v>
      </c>
      <c r="K572" s="307">
        <f t="shared" ca="1" si="247"/>
        <v>-3.238437147666863</v>
      </c>
      <c r="L572" s="304">
        <f t="shared" ca="1" si="232"/>
        <v>644.30075880755169</v>
      </c>
      <c r="M572" s="306">
        <f t="shared" ca="1" si="248"/>
        <v>-1.5020039628757798</v>
      </c>
      <c r="N572" s="304">
        <f t="shared" ca="1" si="249"/>
        <v>-86.058487884706565</v>
      </c>
      <c r="P572" s="310">
        <f t="shared" ca="1" si="250"/>
        <v>23</v>
      </c>
      <c r="Q572" s="304">
        <f t="shared" ca="1" si="251"/>
        <v>0</v>
      </c>
      <c r="R572" s="306">
        <f t="shared" ca="1" si="252"/>
        <v>0</v>
      </c>
      <c r="S572" s="307">
        <f t="shared" ca="1" si="253"/>
        <v>3.0549999999999997</v>
      </c>
      <c r="T572" s="304">
        <f t="shared" ca="1" si="233"/>
        <v>29.969549999999998</v>
      </c>
      <c r="U572" s="311">
        <f t="shared" ca="1" si="234"/>
        <v>0</v>
      </c>
      <c r="V572" s="306">
        <f t="shared" ca="1" si="235"/>
        <v>1.2253967727967772</v>
      </c>
      <c r="W572" s="304">
        <f t="shared" ca="1" si="236"/>
        <v>26.957998021854522</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0.962599920720276</v>
      </c>
      <c r="AH572" s="304">
        <f t="shared" ca="1" si="260"/>
        <v>-8.8241964236160069</v>
      </c>
    </row>
    <row r="573" spans="1:34" x14ac:dyDescent="0.2">
      <c r="A573" s="347">
        <f t="shared" ca="1" si="238"/>
        <v>1E-4</v>
      </c>
      <c r="B573" s="304">
        <f t="shared" ca="1" si="239"/>
        <v>33.317800000000773</v>
      </c>
      <c r="D573" s="306">
        <f t="shared" ca="1" si="240"/>
        <v>-0.60656040928559318</v>
      </c>
      <c r="E573" s="307">
        <f t="shared" ca="1" si="241"/>
        <v>-1.006649655484976</v>
      </c>
      <c r="F573" s="304">
        <f t="shared" ca="1" si="242"/>
        <v>1.1752697813696764</v>
      </c>
      <c r="G573" s="306">
        <f t="shared" ca="1" si="243"/>
        <v>7.1246405433330189</v>
      </c>
      <c r="H573" s="307">
        <f t="shared" ca="1" si="244"/>
        <v>-103.40487255231679</v>
      </c>
      <c r="I573" s="304">
        <f t="shared" ca="1" si="245"/>
        <v>103.65002735374739</v>
      </c>
      <c r="J573" s="306">
        <f t="shared" ca="1" si="246"/>
        <v>644.29262010737602</v>
      </c>
      <c r="K573" s="307">
        <f t="shared" ca="1" si="247"/>
        <v>-3.2487776298888464</v>
      </c>
      <c r="L573" s="304">
        <f t="shared" ca="1" si="232"/>
        <v>644.30081086470477</v>
      </c>
      <c r="M573" s="306">
        <f t="shared" ca="1" si="248"/>
        <v>-1.5020046134505602</v>
      </c>
      <c r="N573" s="304">
        <f t="shared" ca="1" si="249"/>
        <v>-86.058525159895737</v>
      </c>
      <c r="P573" s="310">
        <f t="shared" ca="1" si="250"/>
        <v>23</v>
      </c>
      <c r="Q573" s="304">
        <f t="shared" ca="1" si="251"/>
        <v>0</v>
      </c>
      <c r="R573" s="306">
        <f t="shared" ca="1" si="252"/>
        <v>0</v>
      </c>
      <c r="S573" s="307">
        <f t="shared" ca="1" si="253"/>
        <v>3.0549999999999997</v>
      </c>
      <c r="T573" s="304">
        <f t="shared" ca="1" si="233"/>
        <v>29.969549999999998</v>
      </c>
      <c r="U573" s="311">
        <f t="shared" ca="1" si="234"/>
        <v>0</v>
      </c>
      <c r="V573" s="306">
        <f t="shared" ca="1" si="235"/>
        <v>1.2253980399168201</v>
      </c>
      <c r="W573" s="304">
        <f t="shared" ca="1" si="236"/>
        <v>26.958075968463767</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0.9625748446251805</v>
      </c>
      <c r="AH573" s="304">
        <f t="shared" ca="1" si="260"/>
        <v>-8.8242219384139187</v>
      </c>
    </row>
    <row r="574" spans="1:34" x14ac:dyDescent="0.2">
      <c r="A574" s="347">
        <f t="shared" ca="1" si="238"/>
        <v>1E-4</v>
      </c>
      <c r="B574" s="304">
        <f t="shared" ca="1" si="239"/>
        <v>33.317900000000776</v>
      </c>
      <c r="D574" s="306">
        <f t="shared" ca="1" si="240"/>
        <v>-0.60655643584566421</v>
      </c>
      <c r="E574" s="307">
        <f t="shared" ca="1" si="241"/>
        <v>-1.0066238067827378</v>
      </c>
      <c r="F574" s="304">
        <f t="shared" ca="1" si="242"/>
        <v>1.1752455906097099</v>
      </c>
      <c r="G574" s="306">
        <f t="shared" ca="1" si="243"/>
        <v>7.1245798876894346</v>
      </c>
      <c r="H574" s="307">
        <f t="shared" ca="1" si="244"/>
        <v>-103.40497321469746</v>
      </c>
      <c r="I574" s="304">
        <f t="shared" ca="1" si="245"/>
        <v>103.65012360874621</v>
      </c>
      <c r="J574" s="306">
        <f t="shared" ca="1" si="246"/>
        <v>644.29262010737602</v>
      </c>
      <c r="K574" s="307">
        <f t="shared" ca="1" si="247"/>
        <v>-3.2591181221771972</v>
      </c>
      <c r="L574" s="304">
        <f t="shared" ca="1" si="232"/>
        <v>644.30086308786042</v>
      </c>
      <c r="M574" s="306">
        <f t="shared" ca="1" si="248"/>
        <v>-1.5020052640185939</v>
      </c>
      <c r="N574" s="304">
        <f t="shared" ca="1" si="249"/>
        <v>-86.058562434698359</v>
      </c>
      <c r="P574" s="310">
        <f t="shared" ca="1" si="250"/>
        <v>23</v>
      </c>
      <c r="Q574" s="304">
        <f t="shared" ca="1" si="251"/>
        <v>0</v>
      </c>
      <c r="R574" s="306">
        <f t="shared" ca="1" si="252"/>
        <v>0</v>
      </c>
      <c r="S574" s="307">
        <f t="shared" ca="1" si="253"/>
        <v>3.0549999999999997</v>
      </c>
      <c r="T574" s="304">
        <f t="shared" ca="1" si="233"/>
        <v>29.969549999999998</v>
      </c>
      <c r="U574" s="311">
        <f t="shared" ca="1" si="234"/>
        <v>0</v>
      </c>
      <c r="V574" s="306">
        <f t="shared" ca="1" si="235"/>
        <v>1.2253993070394071</v>
      </c>
      <c r="W574" s="304">
        <f t="shared" ca="1" si="236"/>
        <v>26.958153913974655</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0.96254976888092791</v>
      </c>
      <c r="AH574" s="304">
        <f t="shared" ca="1" si="260"/>
        <v>-8.8242474528522976</v>
      </c>
    </row>
    <row r="575" spans="1:34" x14ac:dyDescent="0.2">
      <c r="A575" s="347">
        <f t="shared" ca="1" si="238"/>
        <v>1E-4</v>
      </c>
      <c r="B575" s="304">
        <f t="shared" ca="1" si="239"/>
        <v>33.318000000000779</v>
      </c>
      <c r="D575" s="306">
        <f t="shared" ca="1" si="240"/>
        <v>-0.6065524624070413</v>
      </c>
      <c r="E575" s="307">
        <f t="shared" ca="1" si="241"/>
        <v>-1.0065979584447131</v>
      </c>
      <c r="F575" s="304">
        <f t="shared" ca="1" si="242"/>
        <v>1.1752214002464003</v>
      </c>
      <c r="G575" s="306">
        <f t="shared" ca="1" si="243"/>
        <v>7.1245192324431939</v>
      </c>
      <c r="H575" s="307">
        <f t="shared" ca="1" si="244"/>
        <v>-103.40507387449331</v>
      </c>
      <c r="I575" s="304">
        <f t="shared" ca="1" si="245"/>
        <v>103.6502198612375</v>
      </c>
      <c r="J575" s="306">
        <f t="shared" ca="1" si="246"/>
        <v>644.29262010737602</v>
      </c>
      <c r="K575" s="307">
        <f t="shared" ca="1" si="247"/>
        <v>-3.2694586245316568</v>
      </c>
      <c r="L575" s="304">
        <f t="shared" ca="1" si="232"/>
        <v>644.3009154770192</v>
      </c>
      <c r="M575" s="306">
        <f t="shared" ca="1" si="248"/>
        <v>-1.5020059145798805</v>
      </c>
      <c r="N575" s="304">
        <f t="shared" ca="1" si="249"/>
        <v>-86.058599709114389</v>
      </c>
      <c r="P575" s="310">
        <f t="shared" ca="1" si="250"/>
        <v>23</v>
      </c>
      <c r="Q575" s="304">
        <f t="shared" ca="1" si="251"/>
        <v>0</v>
      </c>
      <c r="R575" s="306">
        <f t="shared" ca="1" si="252"/>
        <v>0</v>
      </c>
      <c r="S575" s="307">
        <f t="shared" ca="1" si="253"/>
        <v>3.0549999999999997</v>
      </c>
      <c r="T575" s="304">
        <f t="shared" ca="1" si="233"/>
        <v>29.969549999999998</v>
      </c>
      <c r="U575" s="311">
        <f t="shared" ca="1" si="234"/>
        <v>0</v>
      </c>
      <c r="V575" s="306">
        <f t="shared" ca="1" si="235"/>
        <v>1.225400574164538</v>
      </c>
      <c r="W575" s="304">
        <f t="shared" ca="1" si="236"/>
        <v>26.958231858387187</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0.96252469348750935</v>
      </c>
      <c r="AH575" s="304">
        <f t="shared" ca="1" si="260"/>
        <v>-8.824272966931149</v>
      </c>
    </row>
    <row r="576" spans="1:34" x14ac:dyDescent="0.2">
      <c r="A576" s="347">
        <f t="shared" ca="1" si="238"/>
        <v>1E-4</v>
      </c>
      <c r="B576" s="304">
        <f t="shared" ca="1" si="239"/>
        <v>33.318100000000783</v>
      </c>
      <c r="D576" s="306">
        <f t="shared" ca="1" si="240"/>
        <v>-0.60654848896972724</v>
      </c>
      <c r="E576" s="307">
        <f t="shared" ca="1" si="241"/>
        <v>-1.006572110470902</v>
      </c>
      <c r="F576" s="304">
        <f t="shared" ca="1" si="242"/>
        <v>1.1751972102797492</v>
      </c>
      <c r="G576" s="306">
        <f t="shared" ca="1" si="243"/>
        <v>7.1244585775942966</v>
      </c>
      <c r="H576" s="307">
        <f t="shared" ca="1" si="244"/>
        <v>-103.40517453170436</v>
      </c>
      <c r="I576" s="304">
        <f t="shared" ca="1" si="245"/>
        <v>103.65031611122127</v>
      </c>
      <c r="J576" s="306">
        <f t="shared" ca="1" si="246"/>
        <v>644.29262010737602</v>
      </c>
      <c r="K576" s="307">
        <f t="shared" ca="1" si="247"/>
        <v>-3.2797991369519668</v>
      </c>
      <c r="L576" s="304">
        <f t="shared" ca="1" si="232"/>
        <v>644.30096803218157</v>
      </c>
      <c r="M576" s="306">
        <f t="shared" ca="1" si="248"/>
        <v>-1.5020065651344205</v>
      </c>
      <c r="N576" s="304">
        <f t="shared" ca="1" si="249"/>
        <v>-86.058636983143884</v>
      </c>
      <c r="P576" s="310">
        <f t="shared" ca="1" si="250"/>
        <v>23</v>
      </c>
      <c r="Q576" s="304">
        <f t="shared" ca="1" si="251"/>
        <v>0</v>
      </c>
      <c r="R576" s="306">
        <f t="shared" ca="1" si="252"/>
        <v>0</v>
      </c>
      <c r="S576" s="307">
        <f t="shared" ca="1" si="253"/>
        <v>3.0549999999999997</v>
      </c>
      <c r="T576" s="304">
        <f t="shared" ca="1" si="233"/>
        <v>29.969549999999998</v>
      </c>
      <c r="U576" s="311">
        <f t="shared" ca="1" si="234"/>
        <v>0</v>
      </c>
      <c r="V576" s="306">
        <f t="shared" ca="1" si="235"/>
        <v>1.2254018412922127</v>
      </c>
      <c r="W576" s="304">
        <f t="shared" ca="1" si="236"/>
        <v>26.958309801701372</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0.96249961844492837</v>
      </c>
      <c r="AH576" s="304">
        <f t="shared" ca="1" si="260"/>
        <v>-8.8242984806504712</v>
      </c>
    </row>
    <row r="577" spans="1:34" x14ac:dyDescent="0.2">
      <c r="A577" s="347">
        <f t="shared" ca="1" si="238"/>
        <v>1E-4</v>
      </c>
      <c r="B577" s="304">
        <f t="shared" ca="1" si="239"/>
        <v>33.318200000000786</v>
      </c>
      <c r="D577" s="306">
        <f t="shared" ca="1" si="240"/>
        <v>-0.60654451553372002</v>
      </c>
      <c r="E577" s="307">
        <f t="shared" ca="1" si="241"/>
        <v>-1.0065462628613009</v>
      </c>
      <c r="F577" s="304">
        <f t="shared" ca="1" si="242"/>
        <v>1.1751730207097533</v>
      </c>
      <c r="G577" s="306">
        <f t="shared" ca="1" si="243"/>
        <v>7.1243979231427428</v>
      </c>
      <c r="H577" s="307">
        <f t="shared" ca="1" si="244"/>
        <v>-103.40527518633064</v>
      </c>
      <c r="I577" s="304">
        <f t="shared" ca="1" si="245"/>
        <v>103.65041235869758</v>
      </c>
      <c r="J577" s="306">
        <f t="shared" ca="1" si="246"/>
        <v>644.29262010737602</v>
      </c>
      <c r="K577" s="307">
        <f t="shared" ca="1" si="247"/>
        <v>-3.2901396594378687</v>
      </c>
      <c r="L577" s="304">
        <f t="shared" ca="1" si="232"/>
        <v>644.30102075334798</v>
      </c>
      <c r="M577" s="306">
        <f t="shared" ca="1" si="248"/>
        <v>-1.5020072156822137</v>
      </c>
      <c r="N577" s="304">
        <f t="shared" ca="1" si="249"/>
        <v>-86.058674256786801</v>
      </c>
      <c r="P577" s="310">
        <f t="shared" ca="1" si="250"/>
        <v>23</v>
      </c>
      <c r="Q577" s="304">
        <f t="shared" ca="1" si="251"/>
        <v>0</v>
      </c>
      <c r="R577" s="306">
        <f t="shared" ca="1" si="252"/>
        <v>0</v>
      </c>
      <c r="S577" s="307">
        <f t="shared" ca="1" si="253"/>
        <v>3.0549999999999997</v>
      </c>
      <c r="T577" s="304">
        <f t="shared" ca="1" si="233"/>
        <v>29.969549999999998</v>
      </c>
      <c r="U577" s="311">
        <f t="shared" ca="1" si="234"/>
        <v>0</v>
      </c>
      <c r="V577" s="306">
        <f t="shared" ca="1" si="235"/>
        <v>1.2254031084224317</v>
      </c>
      <c r="W577" s="304">
        <f t="shared" ca="1" si="236"/>
        <v>26.958387743917239</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0.96247454375318142</v>
      </c>
      <c r="AH577" s="304">
        <f t="shared" ca="1" si="260"/>
        <v>-8.8243239940102693</v>
      </c>
    </row>
    <row r="578" spans="1:34" x14ac:dyDescent="0.2">
      <c r="A578" s="347">
        <f t="shared" ca="1" si="238"/>
        <v>1E-4</v>
      </c>
      <c r="B578" s="304">
        <f t="shared" ca="1" si="239"/>
        <v>33.318300000000789</v>
      </c>
      <c r="D578" s="306">
        <f t="shared" ca="1" si="240"/>
        <v>-0.60654054209902331</v>
      </c>
      <c r="E578" s="307">
        <f t="shared" ca="1" si="241"/>
        <v>-1.0065204156159009</v>
      </c>
      <c r="F578" s="304">
        <f t="shared" ca="1" si="242"/>
        <v>1.1751488315364071</v>
      </c>
      <c r="G578" s="306">
        <f t="shared" ca="1" si="243"/>
        <v>7.1243372690885325</v>
      </c>
      <c r="H578" s="307">
        <f t="shared" ca="1" si="244"/>
        <v>-103.40537583837221</v>
      </c>
      <c r="I578" s="304">
        <f t="shared" ca="1" si="245"/>
        <v>103.65050860366647</v>
      </c>
      <c r="J578" s="306">
        <f t="shared" ca="1" si="246"/>
        <v>644.29262010737602</v>
      </c>
      <c r="K578" s="307">
        <f t="shared" ca="1" si="247"/>
        <v>-3.300480191989104</v>
      </c>
      <c r="L578" s="304">
        <f t="shared" ca="1" si="232"/>
        <v>644.30107364051878</v>
      </c>
      <c r="M578" s="306">
        <f t="shared" ca="1" si="248"/>
        <v>-1.5020078662232603</v>
      </c>
      <c r="N578" s="304">
        <f t="shared" ca="1" si="249"/>
        <v>-86.058711530043169</v>
      </c>
      <c r="P578" s="310">
        <f t="shared" ca="1" si="250"/>
        <v>23</v>
      </c>
      <c r="Q578" s="304">
        <f t="shared" ca="1" si="251"/>
        <v>0</v>
      </c>
      <c r="R578" s="306">
        <f t="shared" ca="1" si="252"/>
        <v>0</v>
      </c>
      <c r="S578" s="307">
        <f t="shared" ca="1" si="253"/>
        <v>3.0549999999999997</v>
      </c>
      <c r="T578" s="304">
        <f t="shared" ca="1" si="233"/>
        <v>29.969549999999998</v>
      </c>
      <c r="U578" s="311">
        <f t="shared" ca="1" si="234"/>
        <v>0</v>
      </c>
      <c r="V578" s="306">
        <f t="shared" ca="1" si="235"/>
        <v>1.2254043755551942</v>
      </c>
      <c r="W578" s="304">
        <f t="shared" ca="1" si="236"/>
        <v>26.958465685034774</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0.96244946941225429</v>
      </c>
      <c r="AH578" s="304">
        <f t="shared" ca="1" si="260"/>
        <v>-8.8243495070105542</v>
      </c>
    </row>
    <row r="579" spans="1:34" x14ac:dyDescent="0.2">
      <c r="A579" s="347">
        <f t="shared" ca="1" si="238"/>
        <v>1E-4</v>
      </c>
      <c r="B579" s="304">
        <f t="shared" ca="1" si="239"/>
        <v>33.318400000000793</v>
      </c>
      <c r="D579" s="306">
        <f t="shared" ca="1" si="240"/>
        <v>-0.60653656866563599</v>
      </c>
      <c r="E579" s="307">
        <f t="shared" ca="1" si="241"/>
        <v>-1.0064945687347073</v>
      </c>
      <c r="F579" s="304">
        <f t="shared" ca="1" si="242"/>
        <v>1.1751246427597153</v>
      </c>
      <c r="G579" s="306">
        <f t="shared" ca="1" si="243"/>
        <v>7.1242766154316657</v>
      </c>
      <c r="H579" s="307">
        <f t="shared" ca="1" si="244"/>
        <v>-103.40547648782908</v>
      </c>
      <c r="I579" s="304">
        <f t="shared" ca="1" si="245"/>
        <v>103.65060484612793</v>
      </c>
      <c r="J579" s="306">
        <f t="shared" ca="1" si="246"/>
        <v>644.29262010737602</v>
      </c>
      <c r="K579" s="307">
        <f t="shared" ca="1" si="247"/>
        <v>-3.3108207346054139</v>
      </c>
      <c r="L579" s="304">
        <f t="shared" ca="1" si="232"/>
        <v>644.30112669369453</v>
      </c>
      <c r="M579" s="306">
        <f t="shared" ca="1" si="248"/>
        <v>-1.5020085167575605</v>
      </c>
      <c r="N579" s="304">
        <f t="shared" ca="1" si="249"/>
        <v>-86.058748802913001</v>
      </c>
      <c r="P579" s="310">
        <f t="shared" ca="1" si="250"/>
        <v>23</v>
      </c>
      <c r="Q579" s="304">
        <f t="shared" ca="1" si="251"/>
        <v>0</v>
      </c>
      <c r="R579" s="306">
        <f t="shared" ca="1" si="252"/>
        <v>0</v>
      </c>
      <c r="S579" s="307">
        <f t="shared" ca="1" si="253"/>
        <v>3.0549999999999997</v>
      </c>
      <c r="T579" s="304">
        <f t="shared" ca="1" si="233"/>
        <v>29.969549999999998</v>
      </c>
      <c r="U579" s="311">
        <f t="shared" ca="1" si="234"/>
        <v>0</v>
      </c>
      <c r="V579" s="306">
        <f t="shared" ca="1" si="235"/>
        <v>1.2254056426905007</v>
      </c>
      <c r="W579" s="304">
        <f t="shared" ca="1" si="236"/>
        <v>26.958543625054006</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0.96242439542215941</v>
      </c>
      <c r="AH579" s="304">
        <f t="shared" ca="1" si="260"/>
        <v>-8.8243750196513187</v>
      </c>
    </row>
    <row r="580" spans="1:34" x14ac:dyDescent="0.2">
      <c r="A580" s="347">
        <f t="shared" ca="1" si="238"/>
        <v>1E-4</v>
      </c>
      <c r="B580" s="304">
        <f t="shared" ca="1" si="239"/>
        <v>33.318500000000796</v>
      </c>
      <c r="D580" s="306">
        <f t="shared" ca="1" si="240"/>
        <v>-0.60653259523355785</v>
      </c>
      <c r="E580" s="307">
        <f t="shared" ca="1" si="241"/>
        <v>-1.0064687222177096</v>
      </c>
      <c r="F580" s="304">
        <f t="shared" ca="1" si="242"/>
        <v>1.1751004543796688</v>
      </c>
      <c r="G580" s="306">
        <f t="shared" ca="1" si="243"/>
        <v>7.1242159621721424</v>
      </c>
      <c r="H580" s="307">
        <f t="shared" ca="1" si="244"/>
        <v>-103.4055771347013</v>
      </c>
      <c r="I580" s="304">
        <f t="shared" ca="1" si="245"/>
        <v>103.65070108608204</v>
      </c>
      <c r="J580" s="306">
        <f t="shared" ca="1" si="246"/>
        <v>644.29262010737602</v>
      </c>
      <c r="K580" s="307">
        <f t="shared" ca="1" si="247"/>
        <v>-3.3211612872865404</v>
      </c>
      <c r="L580" s="304">
        <f t="shared" ref="L580:L643" ca="1" si="261">SQRT(pos_x^2+pos_z^2)</f>
        <v>644.30117991287557</v>
      </c>
      <c r="M580" s="306">
        <f t="shared" ca="1" si="248"/>
        <v>-1.5020091672851141</v>
      </c>
      <c r="N580" s="304">
        <f t="shared" ca="1" si="249"/>
        <v>-86.058786075396284</v>
      </c>
      <c r="P580" s="310">
        <f t="shared" ca="1" si="250"/>
        <v>23</v>
      </c>
      <c r="Q580" s="304">
        <f t="shared" ca="1" si="251"/>
        <v>0</v>
      </c>
      <c r="R580" s="306">
        <f t="shared" ca="1" si="252"/>
        <v>0</v>
      </c>
      <c r="S580" s="307">
        <f t="shared" ca="1" si="253"/>
        <v>3.0549999999999997</v>
      </c>
      <c r="T580" s="304">
        <f t="shared" ref="T580:T643" ca="1" si="262">m*g</f>
        <v>29.969549999999998</v>
      </c>
      <c r="U580" s="311">
        <f t="shared" ref="U580:U643" ca="1" si="263">IF(pos_xz&lt;L_rampe,Poids*COS(Beta),0)</f>
        <v>0</v>
      </c>
      <c r="V580" s="306">
        <f t="shared" ref="V580:V643" ca="1" si="264">Rho_moyen*(20000-Alt_rampe-pos_z)/(20000+Alt_rampe+pos_z)</f>
        <v>1.2254069098283513</v>
      </c>
      <c r="W580" s="304">
        <f t="shared" ref="W580:W643" ca="1" si="265">1/2*Rho*Sref*Cx*vit_xz^2</f>
        <v>26.958621563974933</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0.96239932178288257</v>
      </c>
      <c r="AH580" s="304">
        <f t="shared" ca="1" si="260"/>
        <v>-8.8244005319325716</v>
      </c>
    </row>
    <row r="581" spans="1:34" x14ac:dyDescent="0.2">
      <c r="A581" s="347">
        <f t="shared" ref="A581:A644" ca="1" si="267">IF(B580+0.01&lt;=T_ini+ROUNDUP(Temps_fin_propu,0), 0.01, IF(K580&gt;0, 0.1, 0.0001))</f>
        <v>1E-4</v>
      </c>
      <c r="B581" s="304">
        <f t="shared" ref="B581:B644" ca="1" si="268">B580+pas</f>
        <v>33.318600000000799</v>
      </c>
      <c r="D581" s="306">
        <f t="shared" ref="D581:D644" ca="1" si="269">IF(AND(L580&lt;L_rampe,Poussee&lt;Poids*SIN(M580)),0,(-W580+Poussee)/m*COS(M580)-U580/m*SIN(M580))</f>
        <v>-0.60652862180279232</v>
      </c>
      <c r="E581" s="307">
        <f t="shared" ref="E581:E644" ca="1" si="270">IF(AND(L580&lt;L_rampe,Poussee&lt;Poids*SIN(M580)),0,(-W580+Poussee)/m*SIN(M580)+U580/m*COS(M580)-Poids/m)</f>
        <v>-1.0064428760649058</v>
      </c>
      <c r="F581" s="304">
        <f t="shared" ref="F581:F644" ca="1" si="271">SQRT(acc_x^2+acc_z^2)</f>
        <v>1.1750762663962684</v>
      </c>
      <c r="G581" s="306">
        <f t="shared" ref="G581:G644" ca="1" si="272">G580+acc_x*pas</f>
        <v>7.1241553093099617</v>
      </c>
      <c r="H581" s="307">
        <f t="shared" ref="H581:H644" ca="1" si="273">H580+acc_z*pas</f>
        <v>-103.40567777898892</v>
      </c>
      <c r="I581" s="304">
        <f t="shared" ref="I581:I644" ca="1" si="274">SQRT(vit_x^2+vit_z^2)</f>
        <v>103.65079732352883</v>
      </c>
      <c r="J581" s="306">
        <f t="shared" ref="J581:J644" ca="1" si="275">J580+0.5*(vit_x+G580)*pas*(K580&gt;=0)</f>
        <v>644.29262010737602</v>
      </c>
      <c r="K581" s="307">
        <f t="shared" ref="K581:K644" ca="1" si="276">K580+0.5*(vit_z+H580)*pas</f>
        <v>-3.3315018500322249</v>
      </c>
      <c r="L581" s="304">
        <f t="shared" ca="1" si="261"/>
        <v>644.30123329806247</v>
      </c>
      <c r="M581" s="306">
        <f t="shared" ref="M581:M644" ca="1" si="277">IF(AND(L580&gt;L_rampe,G581&gt;0),ATAN2(G581,H581),$M$4)</f>
        <v>-1.5020098178059216</v>
      </c>
      <c r="N581" s="304">
        <f t="shared" ref="N581:N644" ca="1" si="278">DEGREES(Beta)</f>
        <v>-86.058823347493032</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3.0549999999999997</v>
      </c>
      <c r="T581" s="304">
        <f t="shared" ca="1" si="262"/>
        <v>29.969549999999998</v>
      </c>
      <c r="U581" s="311">
        <f t="shared" ca="1" si="263"/>
        <v>0</v>
      </c>
      <c r="V581" s="306">
        <f t="shared" ca="1" si="264"/>
        <v>1.2254081769687455</v>
      </c>
      <c r="W581" s="304">
        <f t="shared" ca="1" si="265"/>
        <v>26.958699501797579</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0.96237424849442554</v>
      </c>
      <c r="AH581" s="304">
        <f t="shared" ref="AH581:AH644" ca="1" si="289">IF(AND(L580&lt;L_rampe,Poussee&lt;Poids*SIN(M580)), g*SIN(M580), (-W580+Poussee)/m)</f>
        <v>-8.8244260438543165</v>
      </c>
    </row>
    <row r="582" spans="1:34" x14ac:dyDescent="0.2">
      <c r="A582" s="347">
        <f t="shared" ca="1" si="267"/>
        <v>1E-4</v>
      </c>
      <c r="B582" s="304">
        <f t="shared" ca="1" si="268"/>
        <v>33.318700000000803</v>
      </c>
      <c r="D582" s="306">
        <f t="shared" ca="1" si="269"/>
        <v>-0.60652464837333719</v>
      </c>
      <c r="E582" s="307">
        <f t="shared" ca="1" si="270"/>
        <v>-1.0064170302762925</v>
      </c>
      <c r="F582" s="304">
        <f t="shared" ca="1" si="271"/>
        <v>1.1750520788095105</v>
      </c>
      <c r="G582" s="306">
        <f t="shared" ca="1" si="272"/>
        <v>7.1240946568451244</v>
      </c>
      <c r="H582" s="307">
        <f t="shared" ca="1" si="273"/>
        <v>-103.40577842069195</v>
      </c>
      <c r="I582" s="304">
        <f t="shared" ca="1" si="274"/>
        <v>103.65089355846833</v>
      </c>
      <c r="J582" s="306">
        <f t="shared" ca="1" si="275"/>
        <v>644.29262010737602</v>
      </c>
      <c r="K582" s="307">
        <f t="shared" ca="1" si="276"/>
        <v>-3.341842422842209</v>
      </c>
      <c r="L582" s="304">
        <f t="shared" ca="1" si="261"/>
        <v>644.30128684925558</v>
      </c>
      <c r="M582" s="306">
        <f t="shared" ca="1" si="277"/>
        <v>-1.5020104683199826</v>
      </c>
      <c r="N582" s="304">
        <f t="shared" ca="1" si="278"/>
        <v>-86.058860619203244</v>
      </c>
      <c r="P582" s="310">
        <f t="shared" ca="1" si="279"/>
        <v>23</v>
      </c>
      <c r="Q582" s="304">
        <f t="shared" ca="1" si="280"/>
        <v>0</v>
      </c>
      <c r="R582" s="306">
        <f t="shared" ca="1" si="281"/>
        <v>0</v>
      </c>
      <c r="S582" s="307">
        <f t="shared" ca="1" si="282"/>
        <v>3.0549999999999997</v>
      </c>
      <c r="T582" s="304">
        <f t="shared" ca="1" si="262"/>
        <v>29.969549999999998</v>
      </c>
      <c r="U582" s="311">
        <f t="shared" ca="1" si="263"/>
        <v>0</v>
      </c>
      <c r="V582" s="306">
        <f t="shared" ca="1" si="264"/>
        <v>1.2254094441116836</v>
      </c>
      <c r="W582" s="304">
        <f t="shared" ca="1" si="265"/>
        <v>26.958777438521945</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0.96234917555678123</v>
      </c>
      <c r="AH582" s="304">
        <f t="shared" ca="1" si="289"/>
        <v>-8.824451555416557</v>
      </c>
    </row>
    <row r="583" spans="1:34" x14ac:dyDescent="0.2">
      <c r="A583" s="347">
        <f t="shared" ca="1" si="267"/>
        <v>1E-4</v>
      </c>
      <c r="B583" s="304">
        <f t="shared" ca="1" si="268"/>
        <v>33.318800000000806</v>
      </c>
      <c r="D583" s="306">
        <f t="shared" ca="1" si="269"/>
        <v>-0.60652067494519535</v>
      </c>
      <c r="E583" s="307">
        <f t="shared" ca="1" si="270"/>
        <v>-1.0063911848518678</v>
      </c>
      <c r="F583" s="304">
        <f t="shared" ca="1" si="271"/>
        <v>1.1750278916193955</v>
      </c>
      <c r="G583" s="306">
        <f t="shared" ca="1" si="272"/>
        <v>7.1240340047776298</v>
      </c>
      <c r="H583" s="307">
        <f t="shared" ca="1" si="273"/>
        <v>-103.40587905981043</v>
      </c>
      <c r="I583" s="304">
        <f t="shared" ca="1" si="274"/>
        <v>103.65098979090054</v>
      </c>
      <c r="J583" s="306">
        <f t="shared" ca="1" si="275"/>
        <v>644.29262010737602</v>
      </c>
      <c r="K583" s="307">
        <f t="shared" ca="1" si="276"/>
        <v>-3.3521830057162343</v>
      </c>
      <c r="L583" s="304">
        <f t="shared" ca="1" si="261"/>
        <v>644.30134056645522</v>
      </c>
      <c r="M583" s="306">
        <f t="shared" ca="1" si="277"/>
        <v>-1.5020111188272975</v>
      </c>
      <c r="N583" s="304">
        <f t="shared" ca="1" si="278"/>
        <v>-86.058897890526936</v>
      </c>
      <c r="P583" s="310">
        <f t="shared" ca="1" si="279"/>
        <v>23</v>
      </c>
      <c r="Q583" s="304">
        <f t="shared" ca="1" si="280"/>
        <v>0</v>
      </c>
      <c r="R583" s="306">
        <f t="shared" ca="1" si="281"/>
        <v>0</v>
      </c>
      <c r="S583" s="307">
        <f t="shared" ca="1" si="282"/>
        <v>3.0549999999999997</v>
      </c>
      <c r="T583" s="304">
        <f t="shared" ca="1" si="262"/>
        <v>29.969549999999998</v>
      </c>
      <c r="U583" s="311">
        <f t="shared" ca="1" si="263"/>
        <v>0</v>
      </c>
      <c r="V583" s="306">
        <f t="shared" ca="1" si="264"/>
        <v>1.2254107112571653</v>
      </c>
      <c r="W583" s="304">
        <f t="shared" ca="1" si="265"/>
        <v>26.958855374148019</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0.96232410296994964</v>
      </c>
      <c r="AH583" s="304">
        <f t="shared" ca="1" si="289"/>
        <v>-8.8244770666192949</v>
      </c>
    </row>
    <row r="584" spans="1:34" x14ac:dyDescent="0.2">
      <c r="A584" s="347">
        <f t="shared" ca="1" si="267"/>
        <v>1E-4</v>
      </c>
      <c r="B584" s="304">
        <f t="shared" ca="1" si="268"/>
        <v>33.318900000000809</v>
      </c>
      <c r="D584" s="306">
        <f t="shared" ca="1" si="269"/>
        <v>-0.60651670151836634</v>
      </c>
      <c r="E584" s="307">
        <f t="shared" ca="1" si="270"/>
        <v>-1.0063653397916337</v>
      </c>
      <c r="F584" s="304">
        <f t="shared" ca="1" si="271"/>
        <v>1.175003704825925</v>
      </c>
      <c r="G584" s="306">
        <f t="shared" ca="1" si="272"/>
        <v>7.1239733531074778</v>
      </c>
      <c r="H584" s="307">
        <f t="shared" ca="1" si="273"/>
        <v>-103.40597969634442</v>
      </c>
      <c r="I584" s="304">
        <f t="shared" ca="1" si="274"/>
        <v>103.65108602082556</v>
      </c>
      <c r="J584" s="306">
        <f t="shared" ca="1" si="275"/>
        <v>644.29262010737602</v>
      </c>
      <c r="K584" s="307">
        <f t="shared" ca="1" si="276"/>
        <v>-3.3625235986540418</v>
      </c>
      <c r="L584" s="304">
        <f t="shared" ca="1" si="261"/>
        <v>644.3013944496621</v>
      </c>
      <c r="M584" s="306">
        <f t="shared" ca="1" si="277"/>
        <v>-1.5020117693278663</v>
      </c>
      <c r="N584" s="304">
        <f t="shared" ca="1" si="278"/>
        <v>-86.058935161464092</v>
      </c>
      <c r="P584" s="310">
        <f t="shared" ca="1" si="279"/>
        <v>23</v>
      </c>
      <c r="Q584" s="304">
        <f t="shared" ca="1" si="280"/>
        <v>0</v>
      </c>
      <c r="R584" s="306">
        <f t="shared" ca="1" si="281"/>
        <v>0</v>
      </c>
      <c r="S584" s="307">
        <f t="shared" ca="1" si="282"/>
        <v>3.0549999999999997</v>
      </c>
      <c r="T584" s="304">
        <f t="shared" ca="1" si="262"/>
        <v>29.969549999999998</v>
      </c>
      <c r="U584" s="311">
        <f t="shared" ca="1" si="263"/>
        <v>0</v>
      </c>
      <c r="V584" s="306">
        <f t="shared" ca="1" si="264"/>
        <v>1.2254119784051907</v>
      </c>
      <c r="W584" s="304">
        <f t="shared" ca="1" si="265"/>
        <v>26.958933308675864</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0.96229903073393253</v>
      </c>
      <c r="AH584" s="304">
        <f t="shared" ca="1" si="289"/>
        <v>-8.8245025774625283</v>
      </c>
    </row>
    <row r="585" spans="1:34" x14ac:dyDescent="0.2">
      <c r="A585" s="347">
        <f t="shared" ca="1" si="267"/>
        <v>1E-4</v>
      </c>
      <c r="B585" s="304">
        <f t="shared" ca="1" si="268"/>
        <v>33.319000000000813</v>
      </c>
      <c r="D585" s="306">
        <f t="shared" ca="1" si="269"/>
        <v>-0.60651272809285217</v>
      </c>
      <c r="E585" s="307">
        <f t="shared" ca="1" si="270"/>
        <v>-1.006339495095574</v>
      </c>
      <c r="F585" s="304">
        <f t="shared" ca="1" si="271"/>
        <v>1.1749795184290868</v>
      </c>
      <c r="G585" s="306">
        <f t="shared" ca="1" si="272"/>
        <v>7.1239127018346684</v>
      </c>
      <c r="H585" s="307">
        <f t="shared" ca="1" si="273"/>
        <v>-103.40608033029393</v>
      </c>
      <c r="I585" s="304">
        <f t="shared" ca="1" si="274"/>
        <v>103.65118224824337</v>
      </c>
      <c r="J585" s="306">
        <f t="shared" ca="1" si="275"/>
        <v>644.29262010737602</v>
      </c>
      <c r="K585" s="307">
        <f t="shared" ca="1" si="276"/>
        <v>-3.3728642016553736</v>
      </c>
      <c r="L585" s="304">
        <f t="shared" ca="1" si="261"/>
        <v>644.30144849887643</v>
      </c>
      <c r="M585" s="306">
        <f t="shared" ca="1" si="277"/>
        <v>-1.5020124198216893</v>
      </c>
      <c r="N585" s="304">
        <f t="shared" ca="1" si="278"/>
        <v>-86.058972432014755</v>
      </c>
      <c r="P585" s="310">
        <f t="shared" ca="1" si="279"/>
        <v>23</v>
      </c>
      <c r="Q585" s="304">
        <f t="shared" ca="1" si="280"/>
        <v>0</v>
      </c>
      <c r="R585" s="306">
        <f t="shared" ca="1" si="281"/>
        <v>0</v>
      </c>
      <c r="S585" s="307">
        <f t="shared" ca="1" si="282"/>
        <v>3.0549999999999997</v>
      </c>
      <c r="T585" s="304">
        <f t="shared" ca="1" si="262"/>
        <v>29.969549999999998</v>
      </c>
      <c r="U585" s="311">
        <f t="shared" ca="1" si="263"/>
        <v>0</v>
      </c>
      <c r="V585" s="306">
        <f t="shared" ca="1" si="264"/>
        <v>1.2254132455557598</v>
      </c>
      <c r="W585" s="304">
        <f t="shared" ca="1" si="265"/>
        <v>26.959011242105444</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0.96227395884871214</v>
      </c>
      <c r="AH585" s="304">
        <f t="shared" ca="1" si="289"/>
        <v>-8.8245280879462733</v>
      </c>
    </row>
    <row r="586" spans="1:34" x14ac:dyDescent="0.2">
      <c r="A586" s="347">
        <f t="shared" ca="1" si="267"/>
        <v>1E-4</v>
      </c>
      <c r="B586" s="304">
        <f t="shared" ca="1" si="268"/>
        <v>33.319100000000816</v>
      </c>
      <c r="D586" s="306">
        <f t="shared" ca="1" si="269"/>
        <v>-0.60650875466864995</v>
      </c>
      <c r="E586" s="307">
        <f t="shared" ca="1" si="270"/>
        <v>-1.0063136507636941</v>
      </c>
      <c r="F586" s="304">
        <f t="shared" ca="1" si="271"/>
        <v>1.1749553324288846</v>
      </c>
      <c r="G586" s="306">
        <f t="shared" ca="1" si="272"/>
        <v>7.1238520509592016</v>
      </c>
      <c r="H586" s="307">
        <f t="shared" ca="1" si="273"/>
        <v>-103.406180961659</v>
      </c>
      <c r="I586" s="304">
        <f t="shared" ca="1" si="274"/>
        <v>103.65127847315404</v>
      </c>
      <c r="J586" s="306">
        <f t="shared" ca="1" si="275"/>
        <v>644.29262010737602</v>
      </c>
      <c r="K586" s="307">
        <f t="shared" ca="1" si="276"/>
        <v>-3.3832048147199711</v>
      </c>
      <c r="L586" s="304">
        <f t="shared" ca="1" si="261"/>
        <v>644.30150271409877</v>
      </c>
      <c r="M586" s="306">
        <f t="shared" ca="1" si="277"/>
        <v>-1.5020130703087662</v>
      </c>
      <c r="N586" s="304">
        <f t="shared" ca="1" si="278"/>
        <v>-86.059009702178884</v>
      </c>
      <c r="P586" s="310">
        <f t="shared" ca="1" si="279"/>
        <v>23</v>
      </c>
      <c r="Q586" s="304">
        <f t="shared" ca="1" si="280"/>
        <v>0</v>
      </c>
      <c r="R586" s="306">
        <f t="shared" ca="1" si="281"/>
        <v>0</v>
      </c>
      <c r="S586" s="307">
        <f t="shared" ca="1" si="282"/>
        <v>3.0549999999999997</v>
      </c>
      <c r="T586" s="304">
        <f t="shared" ca="1" si="262"/>
        <v>29.969549999999998</v>
      </c>
      <c r="U586" s="311">
        <f t="shared" ca="1" si="263"/>
        <v>0</v>
      </c>
      <c r="V586" s="306">
        <f t="shared" ca="1" si="264"/>
        <v>1.2254145127088729</v>
      </c>
      <c r="W586" s="304">
        <f t="shared" ca="1" si="265"/>
        <v>26.959089174436798</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0.96224888731429914</v>
      </c>
      <c r="AH586" s="304">
        <f t="shared" ca="1" si="289"/>
        <v>-8.8245535980705228</v>
      </c>
    </row>
    <row r="587" spans="1:34" x14ac:dyDescent="0.2">
      <c r="A587" s="347">
        <f t="shared" ca="1" si="267"/>
        <v>1E-4</v>
      </c>
      <c r="B587" s="304">
        <f t="shared" ca="1" si="268"/>
        <v>33.319200000000819</v>
      </c>
      <c r="D587" s="306">
        <f t="shared" ca="1" si="269"/>
        <v>-0.60650478124576535</v>
      </c>
      <c r="E587" s="307">
        <f t="shared" ca="1" si="270"/>
        <v>-1.0062878067959851</v>
      </c>
      <c r="F587" s="304">
        <f t="shared" ca="1" si="271"/>
        <v>1.1749311468253139</v>
      </c>
      <c r="G587" s="306">
        <f t="shared" ca="1" si="272"/>
        <v>7.1237914004810774</v>
      </c>
      <c r="H587" s="307">
        <f t="shared" ca="1" si="273"/>
        <v>-103.40628159043969</v>
      </c>
      <c r="I587" s="304">
        <f t="shared" ca="1" si="274"/>
        <v>103.65137469555759</v>
      </c>
      <c r="J587" s="306">
        <f t="shared" ca="1" si="275"/>
        <v>644.29262010737602</v>
      </c>
      <c r="K587" s="307">
        <f t="shared" ca="1" si="276"/>
        <v>-3.393545437847576</v>
      </c>
      <c r="L587" s="304">
        <f t="shared" ca="1" si="261"/>
        <v>644.3015570953296</v>
      </c>
      <c r="M587" s="306">
        <f t="shared" ca="1" si="277"/>
        <v>-1.5020137207890976</v>
      </c>
      <c r="N587" s="304">
        <f t="shared" ca="1" si="278"/>
        <v>-86.059046971956533</v>
      </c>
      <c r="P587" s="310">
        <f t="shared" ca="1" si="279"/>
        <v>23</v>
      </c>
      <c r="Q587" s="304">
        <f t="shared" ca="1" si="280"/>
        <v>0</v>
      </c>
      <c r="R587" s="306">
        <f t="shared" ca="1" si="281"/>
        <v>0</v>
      </c>
      <c r="S587" s="307">
        <f t="shared" ca="1" si="282"/>
        <v>3.0549999999999997</v>
      </c>
      <c r="T587" s="304">
        <f t="shared" ca="1" si="262"/>
        <v>29.969549999999998</v>
      </c>
      <c r="U587" s="311">
        <f t="shared" ca="1" si="263"/>
        <v>0</v>
      </c>
      <c r="V587" s="306">
        <f t="shared" ca="1" si="264"/>
        <v>1.2254157798645295</v>
      </c>
      <c r="W587" s="304">
        <f t="shared" ca="1" si="265"/>
        <v>26.95916710566993</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0.96222381613068286</v>
      </c>
      <c r="AH587" s="304">
        <f t="shared" ca="1" si="289"/>
        <v>-8.8245791078352873</v>
      </c>
    </row>
    <row r="588" spans="1:34" x14ac:dyDescent="0.2">
      <c r="A588" s="347">
        <f t="shared" ca="1" si="267"/>
        <v>1E-4</v>
      </c>
      <c r="B588" s="304">
        <f t="shared" ca="1" si="268"/>
        <v>33.319300000000823</v>
      </c>
      <c r="D588" s="306">
        <f t="shared" ca="1" si="269"/>
        <v>-0.60650080782419391</v>
      </c>
      <c r="E588" s="307">
        <f t="shared" ca="1" si="270"/>
        <v>-1.0062619631924452</v>
      </c>
      <c r="F588" s="304">
        <f t="shared" ca="1" si="271"/>
        <v>1.1749069616183716</v>
      </c>
      <c r="G588" s="306">
        <f t="shared" ca="1" si="272"/>
        <v>7.1237307504002949</v>
      </c>
      <c r="H588" s="307">
        <f t="shared" ca="1" si="273"/>
        <v>-103.406382216636</v>
      </c>
      <c r="I588" s="304">
        <f t="shared" ca="1" si="274"/>
        <v>103.65147091545404</v>
      </c>
      <c r="J588" s="306">
        <f t="shared" ca="1" si="275"/>
        <v>644.29262010737602</v>
      </c>
      <c r="K588" s="307">
        <f t="shared" ca="1" si="276"/>
        <v>-3.4038860710379297</v>
      </c>
      <c r="L588" s="304">
        <f t="shared" ca="1" si="261"/>
        <v>644.30161164256924</v>
      </c>
      <c r="M588" s="306">
        <f t="shared" ca="1" si="277"/>
        <v>-1.502014371262683</v>
      </c>
      <c r="N588" s="304">
        <f t="shared" ca="1" si="278"/>
        <v>-86.059084241347662</v>
      </c>
      <c r="P588" s="310">
        <f t="shared" ca="1" si="279"/>
        <v>23</v>
      </c>
      <c r="Q588" s="304">
        <f t="shared" ca="1" si="280"/>
        <v>0</v>
      </c>
      <c r="R588" s="306">
        <f t="shared" ca="1" si="281"/>
        <v>0</v>
      </c>
      <c r="S588" s="307">
        <f t="shared" ca="1" si="282"/>
        <v>3.0549999999999997</v>
      </c>
      <c r="T588" s="304">
        <f t="shared" ca="1" si="262"/>
        <v>29.969549999999998</v>
      </c>
      <c r="U588" s="311">
        <f t="shared" ca="1" si="263"/>
        <v>0</v>
      </c>
      <c r="V588" s="306">
        <f t="shared" ca="1" si="264"/>
        <v>1.2254170470227299</v>
      </c>
      <c r="W588" s="304">
        <f t="shared" ca="1" si="265"/>
        <v>26.959245035804823</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0.96219874529785976</v>
      </c>
      <c r="AH588" s="304">
        <f t="shared" ca="1" si="289"/>
        <v>-8.824604617240567</v>
      </c>
    </row>
    <row r="589" spans="1:34" x14ac:dyDescent="0.2">
      <c r="A589" s="347">
        <f t="shared" ca="1" si="267"/>
        <v>1E-4</v>
      </c>
      <c r="B589" s="304">
        <f t="shared" ca="1" si="268"/>
        <v>33.319400000000826</v>
      </c>
      <c r="D589" s="306">
        <f t="shared" ca="1" si="269"/>
        <v>-0.60649683440394031</v>
      </c>
      <c r="E589" s="307">
        <f t="shared" ca="1" si="270"/>
        <v>-1.0062361199530816</v>
      </c>
      <c r="F589" s="304">
        <f t="shared" ca="1" si="271"/>
        <v>1.1748827768080665</v>
      </c>
      <c r="G589" s="306">
        <f t="shared" ca="1" si="272"/>
        <v>7.1236701007168541</v>
      </c>
      <c r="H589" s="307">
        <f t="shared" ca="1" si="273"/>
        <v>-103.406482840248</v>
      </c>
      <c r="I589" s="304">
        <f t="shared" ca="1" si="274"/>
        <v>103.65156713284344</v>
      </c>
      <c r="J589" s="306">
        <f t="shared" ca="1" si="275"/>
        <v>644.29262010737602</v>
      </c>
      <c r="K589" s="307">
        <f t="shared" ca="1" si="276"/>
        <v>-3.4142267142907738</v>
      </c>
      <c r="L589" s="304">
        <f t="shared" ca="1" si="261"/>
        <v>644.30166635581827</v>
      </c>
      <c r="M589" s="306">
        <f t="shared" ca="1" si="277"/>
        <v>-1.5020150217295229</v>
      </c>
      <c r="N589" s="304">
        <f t="shared" ca="1" si="278"/>
        <v>-86.059121510352298</v>
      </c>
      <c r="P589" s="310">
        <f t="shared" ca="1" si="279"/>
        <v>23</v>
      </c>
      <c r="Q589" s="304">
        <f t="shared" ca="1" si="280"/>
        <v>0</v>
      </c>
      <c r="R589" s="306">
        <f t="shared" ca="1" si="281"/>
        <v>0</v>
      </c>
      <c r="S589" s="307">
        <f t="shared" ca="1" si="282"/>
        <v>3.0549999999999997</v>
      </c>
      <c r="T589" s="304">
        <f t="shared" ca="1" si="262"/>
        <v>29.969549999999998</v>
      </c>
      <c r="U589" s="311">
        <f t="shared" ca="1" si="263"/>
        <v>0</v>
      </c>
      <c r="V589" s="306">
        <f t="shared" ca="1" si="264"/>
        <v>1.2254183141834738</v>
      </c>
      <c r="W589" s="304">
        <f t="shared" ca="1" si="265"/>
        <v>26.959322964841519</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0.96217367481583871</v>
      </c>
      <c r="AH589" s="304">
        <f t="shared" ca="1" si="289"/>
        <v>-8.8246301262863582</v>
      </c>
    </row>
    <row r="590" spans="1:34" x14ac:dyDescent="0.2">
      <c r="A590" s="347">
        <f t="shared" ca="1" si="267"/>
        <v>1E-4</v>
      </c>
      <c r="B590" s="304">
        <f t="shared" ca="1" si="268"/>
        <v>33.319500000000829</v>
      </c>
      <c r="D590" s="306">
        <f t="shared" ca="1" si="269"/>
        <v>-0.60649286098500299</v>
      </c>
      <c r="E590" s="307">
        <f t="shared" ca="1" si="270"/>
        <v>-1.0062102770778765</v>
      </c>
      <c r="F590" s="304">
        <f t="shared" ca="1" si="271"/>
        <v>1.1748585923943831</v>
      </c>
      <c r="G590" s="306">
        <f t="shared" ca="1" si="272"/>
        <v>7.123609451430756</v>
      </c>
      <c r="H590" s="307">
        <f t="shared" ca="1" si="273"/>
        <v>-103.40658346127572</v>
      </c>
      <c r="I590" s="304">
        <f t="shared" ca="1" si="274"/>
        <v>103.65166334772586</v>
      </c>
      <c r="J590" s="306">
        <f t="shared" ca="1" si="275"/>
        <v>644.29262010737602</v>
      </c>
      <c r="K590" s="307">
        <f t="shared" ca="1" si="276"/>
        <v>-3.4245673676058499</v>
      </c>
      <c r="L590" s="304">
        <f t="shared" ca="1" si="261"/>
        <v>644.30172123507691</v>
      </c>
      <c r="M590" s="306">
        <f t="shared" ca="1" si="277"/>
        <v>-1.5020156721896174</v>
      </c>
      <c r="N590" s="304">
        <f t="shared" ca="1" si="278"/>
        <v>-86.059158778970456</v>
      </c>
      <c r="P590" s="310">
        <f t="shared" ca="1" si="279"/>
        <v>23</v>
      </c>
      <c r="Q590" s="304">
        <f t="shared" ca="1" si="280"/>
        <v>0</v>
      </c>
      <c r="R590" s="306">
        <f t="shared" ca="1" si="281"/>
        <v>0</v>
      </c>
      <c r="S590" s="307">
        <f t="shared" ca="1" si="282"/>
        <v>3.0549999999999997</v>
      </c>
      <c r="T590" s="304">
        <f t="shared" ca="1" si="262"/>
        <v>29.969549999999998</v>
      </c>
      <c r="U590" s="311">
        <f t="shared" ca="1" si="263"/>
        <v>0</v>
      </c>
      <c r="V590" s="306">
        <f t="shared" ca="1" si="264"/>
        <v>1.2254195813467612</v>
      </c>
      <c r="W590" s="304">
        <f t="shared" ca="1" si="265"/>
        <v>26.959400892780028</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0.96214860468460017</v>
      </c>
      <c r="AH590" s="304">
        <f t="shared" ca="1" si="289"/>
        <v>-8.8246556349726752</v>
      </c>
    </row>
    <row r="591" spans="1:34" x14ac:dyDescent="0.2">
      <c r="A591" s="347">
        <f t="shared" ca="1" si="267"/>
        <v>1E-4</v>
      </c>
      <c r="B591" s="304">
        <f t="shared" ca="1" si="268"/>
        <v>33.319600000000833</v>
      </c>
      <c r="D591" s="306">
        <f t="shared" ca="1" si="269"/>
        <v>-0.60648888756738306</v>
      </c>
      <c r="E591" s="307">
        <f t="shared" ca="1" si="270"/>
        <v>-1.006184434566828</v>
      </c>
      <c r="F591" s="304">
        <f t="shared" ca="1" si="271"/>
        <v>1.1748344083773208</v>
      </c>
      <c r="G591" s="306">
        <f t="shared" ca="1" si="272"/>
        <v>7.1235488025419995</v>
      </c>
      <c r="H591" s="307">
        <f t="shared" ca="1" si="273"/>
        <v>-103.40668407971917</v>
      </c>
      <c r="I591" s="304">
        <f t="shared" ca="1" si="274"/>
        <v>103.65175956010127</v>
      </c>
      <c r="J591" s="306">
        <f t="shared" ca="1" si="275"/>
        <v>644.29262010737602</v>
      </c>
      <c r="K591" s="307">
        <f t="shared" ca="1" si="276"/>
        <v>-3.4349080309828994</v>
      </c>
      <c r="L591" s="304">
        <f t="shared" ca="1" si="261"/>
        <v>644.30177628034585</v>
      </c>
      <c r="M591" s="306">
        <f t="shared" ca="1" si="277"/>
        <v>-1.5020163226429664</v>
      </c>
      <c r="N591" s="304">
        <f t="shared" ca="1" si="278"/>
        <v>-86.059196047202121</v>
      </c>
      <c r="P591" s="310">
        <f t="shared" ca="1" si="279"/>
        <v>23</v>
      </c>
      <c r="Q591" s="304">
        <f t="shared" ca="1" si="280"/>
        <v>0</v>
      </c>
      <c r="R591" s="306">
        <f t="shared" ca="1" si="281"/>
        <v>0</v>
      </c>
      <c r="S591" s="307">
        <f t="shared" ca="1" si="282"/>
        <v>3.0549999999999997</v>
      </c>
      <c r="T591" s="304">
        <f t="shared" ca="1" si="262"/>
        <v>29.969549999999998</v>
      </c>
      <c r="U591" s="311">
        <f t="shared" ca="1" si="263"/>
        <v>0</v>
      </c>
      <c r="V591" s="306">
        <f t="shared" ca="1" si="264"/>
        <v>1.2254208485125924</v>
      </c>
      <c r="W591" s="304">
        <f t="shared" ca="1" si="265"/>
        <v>26.959478819620344</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0.96212353490414593</v>
      </c>
      <c r="AH591" s="304">
        <f t="shared" ca="1" si="289"/>
        <v>-8.8246811432995198</v>
      </c>
    </row>
    <row r="592" spans="1:34" x14ac:dyDescent="0.2">
      <c r="A592" s="347">
        <f t="shared" ca="1" si="267"/>
        <v>1E-4</v>
      </c>
      <c r="B592" s="304">
        <f t="shared" ca="1" si="268"/>
        <v>33.319700000000836</v>
      </c>
      <c r="D592" s="306">
        <f t="shared" ca="1" si="269"/>
        <v>-0.60648491415108186</v>
      </c>
      <c r="E592" s="307">
        <f t="shared" ca="1" si="270"/>
        <v>-1.0061585924199434</v>
      </c>
      <c r="F592" s="304">
        <f t="shared" ca="1" si="271"/>
        <v>1.1748102247568868</v>
      </c>
      <c r="G592" s="306">
        <f t="shared" ca="1" si="272"/>
        <v>7.1234881540505848</v>
      </c>
      <c r="H592" s="307">
        <f t="shared" ca="1" si="273"/>
        <v>-103.40678469557841</v>
      </c>
      <c r="I592" s="304">
        <f t="shared" ca="1" si="274"/>
        <v>103.65185576996973</v>
      </c>
      <c r="J592" s="306">
        <f t="shared" ca="1" si="275"/>
        <v>644.29262010737602</v>
      </c>
      <c r="K592" s="307">
        <f t="shared" ca="1" si="276"/>
        <v>-3.4452487044216644</v>
      </c>
      <c r="L592" s="304">
        <f t="shared" ca="1" si="261"/>
        <v>644.30183149162542</v>
      </c>
      <c r="M592" s="306">
        <f t="shared" ca="1" si="277"/>
        <v>-1.5020169730895698</v>
      </c>
      <c r="N592" s="304">
        <f t="shared" ca="1" si="278"/>
        <v>-86.059233315047294</v>
      </c>
      <c r="P592" s="310">
        <f t="shared" ca="1" si="279"/>
        <v>23</v>
      </c>
      <c r="Q592" s="304">
        <f t="shared" ca="1" si="280"/>
        <v>0</v>
      </c>
      <c r="R592" s="306">
        <f t="shared" ca="1" si="281"/>
        <v>0</v>
      </c>
      <c r="S592" s="307">
        <f t="shared" ca="1" si="282"/>
        <v>3.0549999999999997</v>
      </c>
      <c r="T592" s="304">
        <f t="shared" ca="1" si="262"/>
        <v>29.969549999999998</v>
      </c>
      <c r="U592" s="311">
        <f t="shared" ca="1" si="263"/>
        <v>0</v>
      </c>
      <c r="V592" s="306">
        <f t="shared" ca="1" si="264"/>
        <v>1.2254221156809668</v>
      </c>
      <c r="W592" s="304">
        <f t="shared" ca="1" si="265"/>
        <v>26.95955674536248</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0.96209846547447953</v>
      </c>
      <c r="AH592" s="304">
        <f t="shared" ca="1" si="289"/>
        <v>-8.8247066512668884</v>
      </c>
    </row>
    <row r="593" spans="1:34" x14ac:dyDescent="0.2">
      <c r="A593" s="347">
        <f t="shared" ca="1" si="267"/>
        <v>1E-4</v>
      </c>
      <c r="B593" s="304">
        <f t="shared" ca="1" si="268"/>
        <v>33.319800000000839</v>
      </c>
      <c r="D593" s="306">
        <f t="shared" ca="1" si="269"/>
        <v>-0.60648094073610082</v>
      </c>
      <c r="E593" s="307">
        <f t="shared" ca="1" si="270"/>
        <v>-1.0061327506372102</v>
      </c>
      <c r="F593" s="304">
        <f t="shared" ca="1" si="271"/>
        <v>1.1747860415330718</v>
      </c>
      <c r="G593" s="306">
        <f t="shared" ca="1" si="272"/>
        <v>7.1234275059565109</v>
      </c>
      <c r="H593" s="307">
        <f t="shared" ca="1" si="273"/>
        <v>-103.40688530885348</v>
      </c>
      <c r="I593" s="304">
        <f t="shared" ca="1" si="274"/>
        <v>103.65195197733129</v>
      </c>
      <c r="J593" s="306">
        <f t="shared" ca="1" si="275"/>
        <v>644.29262010737602</v>
      </c>
      <c r="K593" s="307">
        <f t="shared" ca="1" si="276"/>
        <v>-3.455589387921886</v>
      </c>
      <c r="L593" s="304">
        <f t="shared" ca="1" si="261"/>
        <v>644.30188686891597</v>
      </c>
      <c r="M593" s="306">
        <f t="shared" ca="1" si="277"/>
        <v>-1.5020176235294282</v>
      </c>
      <c r="N593" s="304">
        <f t="shared" ca="1" si="278"/>
        <v>-86.059270582506016</v>
      </c>
      <c r="P593" s="310">
        <f t="shared" ca="1" si="279"/>
        <v>23</v>
      </c>
      <c r="Q593" s="304">
        <f t="shared" ca="1" si="280"/>
        <v>0</v>
      </c>
      <c r="R593" s="306">
        <f t="shared" ca="1" si="281"/>
        <v>0</v>
      </c>
      <c r="S593" s="307">
        <f t="shared" ca="1" si="282"/>
        <v>3.0549999999999997</v>
      </c>
      <c r="T593" s="304">
        <f t="shared" ca="1" si="262"/>
        <v>29.969549999999998</v>
      </c>
      <c r="U593" s="311">
        <f t="shared" ca="1" si="263"/>
        <v>0</v>
      </c>
      <c r="V593" s="306">
        <f t="shared" ca="1" si="264"/>
        <v>1.2254233828518852</v>
      </c>
      <c r="W593" s="304">
        <f t="shared" ca="1" si="265"/>
        <v>26.959634670006462</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0.96207339639559208</v>
      </c>
      <c r="AH593" s="304">
        <f t="shared" ca="1" si="289"/>
        <v>-8.8247321588747898</v>
      </c>
    </row>
    <row r="594" spans="1:34" x14ac:dyDescent="0.2">
      <c r="A594" s="347">
        <f t="shared" ca="1" si="267"/>
        <v>1E-4</v>
      </c>
      <c r="B594" s="304">
        <f t="shared" ca="1" si="268"/>
        <v>33.319900000000843</v>
      </c>
      <c r="D594" s="306">
        <f t="shared" ca="1" si="269"/>
        <v>-0.60647696732243794</v>
      </c>
      <c r="E594" s="307">
        <f t="shared" ca="1" si="270"/>
        <v>-1.006106909218623</v>
      </c>
      <c r="F594" s="304">
        <f t="shared" ca="1" si="271"/>
        <v>1.1747618587058708</v>
      </c>
      <c r="G594" s="306">
        <f t="shared" ca="1" si="272"/>
        <v>7.1233668582597787</v>
      </c>
      <c r="H594" s="307">
        <f t="shared" ca="1" si="273"/>
        <v>-103.4069859195444</v>
      </c>
      <c r="I594" s="304">
        <f t="shared" ca="1" si="274"/>
        <v>103.65204818218599</v>
      </c>
      <c r="J594" s="306">
        <f t="shared" ca="1" si="275"/>
        <v>644.29262010737602</v>
      </c>
      <c r="K594" s="307">
        <f t="shared" ca="1" si="276"/>
        <v>-3.4659300814833061</v>
      </c>
      <c r="L594" s="304">
        <f t="shared" ca="1" si="261"/>
        <v>644.30194241221818</v>
      </c>
      <c r="M594" s="306">
        <f t="shared" ca="1" si="277"/>
        <v>-1.5020182739625416</v>
      </c>
      <c r="N594" s="304">
        <f t="shared" ca="1" si="278"/>
        <v>-86.059307849578261</v>
      </c>
      <c r="P594" s="310">
        <f t="shared" ca="1" si="279"/>
        <v>23</v>
      </c>
      <c r="Q594" s="304">
        <f t="shared" ca="1" si="280"/>
        <v>0</v>
      </c>
      <c r="R594" s="306">
        <f t="shared" ca="1" si="281"/>
        <v>0</v>
      </c>
      <c r="S594" s="307">
        <f t="shared" ca="1" si="282"/>
        <v>3.0549999999999997</v>
      </c>
      <c r="T594" s="304">
        <f t="shared" ca="1" si="262"/>
        <v>29.969549999999998</v>
      </c>
      <c r="U594" s="311">
        <f t="shared" ca="1" si="263"/>
        <v>0</v>
      </c>
      <c r="V594" s="306">
        <f t="shared" ca="1" si="264"/>
        <v>1.2254246500253465</v>
      </c>
      <c r="W594" s="304">
        <f t="shared" ca="1" si="265"/>
        <v>26.959712593552286</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0.96204832766747828</v>
      </c>
      <c r="AH594" s="304">
        <f t="shared" ca="1" si="289"/>
        <v>-8.8247576661232294</v>
      </c>
    </row>
    <row r="595" spans="1:34" x14ac:dyDescent="0.2">
      <c r="A595" s="347">
        <f t="shared" ca="1" si="267"/>
        <v>1E-4</v>
      </c>
      <c r="B595" s="304">
        <f t="shared" ca="1" si="268"/>
        <v>33.320000000000846</v>
      </c>
      <c r="D595" s="306">
        <f t="shared" ca="1" si="269"/>
        <v>-0.60647299391009435</v>
      </c>
      <c r="E595" s="307">
        <f t="shared" ca="1" si="270"/>
        <v>-1.0060810681641854</v>
      </c>
      <c r="F595" s="304">
        <f t="shared" ca="1" si="271"/>
        <v>1.1747376762752872</v>
      </c>
      <c r="G595" s="306">
        <f t="shared" ca="1" si="272"/>
        <v>7.1233062109603873</v>
      </c>
      <c r="H595" s="307">
        <f t="shared" ca="1" si="273"/>
        <v>-103.40708652765122</v>
      </c>
      <c r="I595" s="304">
        <f t="shared" ca="1" si="274"/>
        <v>103.65214438453386</v>
      </c>
      <c r="J595" s="306">
        <f t="shared" ca="1" si="275"/>
        <v>644.29262010737602</v>
      </c>
      <c r="K595" s="307">
        <f t="shared" ca="1" si="276"/>
        <v>-3.4762707851056658</v>
      </c>
      <c r="L595" s="304">
        <f t="shared" ca="1" si="261"/>
        <v>644.30199812153228</v>
      </c>
      <c r="M595" s="306">
        <f t="shared" ca="1" si="277"/>
        <v>-1.5020189243889097</v>
      </c>
      <c r="N595" s="304">
        <f t="shared" ca="1" si="278"/>
        <v>-86.059345116264041</v>
      </c>
      <c r="P595" s="310">
        <f t="shared" ca="1" si="279"/>
        <v>23</v>
      </c>
      <c r="Q595" s="304">
        <f t="shared" ca="1" si="280"/>
        <v>0</v>
      </c>
      <c r="R595" s="306">
        <f t="shared" ca="1" si="281"/>
        <v>0</v>
      </c>
      <c r="S595" s="307">
        <f t="shared" ca="1" si="282"/>
        <v>3.0549999999999997</v>
      </c>
      <c r="T595" s="304">
        <f t="shared" ca="1" si="262"/>
        <v>29.969549999999998</v>
      </c>
      <c r="U595" s="311">
        <f t="shared" ca="1" si="263"/>
        <v>0</v>
      </c>
      <c r="V595" s="306">
        <f t="shared" ca="1" si="264"/>
        <v>1.2254259172013515</v>
      </c>
      <c r="W595" s="304">
        <f t="shared" ca="1" si="265"/>
        <v>26.959790515999973</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0.96202325929013988</v>
      </c>
      <c r="AH595" s="304">
        <f t="shared" ca="1" si="289"/>
        <v>-8.8247831730122055</v>
      </c>
    </row>
    <row r="596" spans="1:34" x14ac:dyDescent="0.2">
      <c r="A596" s="347">
        <f t="shared" ca="1" si="267"/>
        <v>1E-4</v>
      </c>
      <c r="B596" s="304">
        <f t="shared" ca="1" si="268"/>
        <v>33.320100000000849</v>
      </c>
      <c r="D596" s="306">
        <f t="shared" ca="1" si="269"/>
        <v>-0.60646902049907359</v>
      </c>
      <c r="E596" s="307">
        <f t="shared" ca="1" si="270"/>
        <v>-1.0060552274738868</v>
      </c>
      <c r="F596" s="304">
        <f t="shared" ca="1" si="271"/>
        <v>1.1747134942413149</v>
      </c>
      <c r="G596" s="306">
        <f t="shared" ca="1" si="272"/>
        <v>7.1232455640583376</v>
      </c>
      <c r="H596" s="307">
        <f t="shared" ca="1" si="273"/>
        <v>-103.40718713317396</v>
      </c>
      <c r="I596" s="304">
        <f t="shared" ca="1" si="274"/>
        <v>103.65224058437489</v>
      </c>
      <c r="J596" s="306">
        <f t="shared" ca="1" si="275"/>
        <v>644.29262010737602</v>
      </c>
      <c r="K596" s="307">
        <f t="shared" ca="1" si="276"/>
        <v>-3.4866114987887071</v>
      </c>
      <c r="L596" s="304">
        <f t="shared" ca="1" si="261"/>
        <v>644.30205399685872</v>
      </c>
      <c r="M596" s="306">
        <f t="shared" ca="1" si="277"/>
        <v>-1.502019574808533</v>
      </c>
      <c r="N596" s="304">
        <f t="shared" ca="1" si="278"/>
        <v>-86.059382382563371</v>
      </c>
      <c r="P596" s="310">
        <f t="shared" ca="1" si="279"/>
        <v>23</v>
      </c>
      <c r="Q596" s="304">
        <f t="shared" ca="1" si="280"/>
        <v>0</v>
      </c>
      <c r="R596" s="306">
        <f t="shared" ca="1" si="281"/>
        <v>0</v>
      </c>
      <c r="S596" s="307">
        <f t="shared" ca="1" si="282"/>
        <v>3.0549999999999997</v>
      </c>
      <c r="T596" s="304">
        <f t="shared" ca="1" si="262"/>
        <v>29.969549999999998</v>
      </c>
      <c r="U596" s="311">
        <f t="shared" ca="1" si="263"/>
        <v>0</v>
      </c>
      <c r="V596" s="306">
        <f t="shared" ca="1" si="264"/>
        <v>1.2254271843799003</v>
      </c>
      <c r="W596" s="304">
        <f t="shared" ca="1" si="265"/>
        <v>26.959868437349524</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0.96199819126356978</v>
      </c>
      <c r="AH596" s="304">
        <f t="shared" ca="1" si="289"/>
        <v>-8.8248086795417269</v>
      </c>
    </row>
    <row r="597" spans="1:34" x14ac:dyDescent="0.2">
      <c r="A597" s="347">
        <f t="shared" ca="1" si="267"/>
        <v>1E-4</v>
      </c>
      <c r="B597" s="304">
        <f t="shared" ca="1" si="268"/>
        <v>33.320200000000852</v>
      </c>
      <c r="D597" s="306">
        <f t="shared" ca="1" si="269"/>
        <v>-0.60646504708937288</v>
      </c>
      <c r="E597" s="307">
        <f t="shared" ca="1" si="270"/>
        <v>-1.0060293871477288</v>
      </c>
      <c r="F597" s="304">
        <f t="shared" ca="1" si="271"/>
        <v>1.1746893126039541</v>
      </c>
      <c r="G597" s="306">
        <f t="shared" ca="1" si="272"/>
        <v>7.1231849175536288</v>
      </c>
      <c r="H597" s="307">
        <f t="shared" ca="1" si="273"/>
        <v>-103.40728773611268</v>
      </c>
      <c r="I597" s="304">
        <f t="shared" ca="1" si="274"/>
        <v>103.6523367817092</v>
      </c>
      <c r="J597" s="306">
        <f t="shared" ca="1" si="275"/>
        <v>644.29262010737602</v>
      </c>
      <c r="K597" s="307">
        <f t="shared" ca="1" si="276"/>
        <v>-3.4969522225321716</v>
      </c>
      <c r="L597" s="304">
        <f t="shared" ca="1" si="261"/>
        <v>644.30211003819807</v>
      </c>
      <c r="M597" s="306">
        <f t="shared" ca="1" si="277"/>
        <v>-1.5020202252214114</v>
      </c>
      <c r="N597" s="304">
        <f t="shared" ca="1" si="278"/>
        <v>-86.059419648476236</v>
      </c>
      <c r="P597" s="310">
        <f t="shared" ca="1" si="279"/>
        <v>23</v>
      </c>
      <c r="Q597" s="304">
        <f t="shared" ca="1" si="280"/>
        <v>0</v>
      </c>
      <c r="R597" s="306">
        <f t="shared" ca="1" si="281"/>
        <v>0</v>
      </c>
      <c r="S597" s="307">
        <f t="shared" ca="1" si="282"/>
        <v>3.0549999999999997</v>
      </c>
      <c r="T597" s="304">
        <f t="shared" ca="1" si="262"/>
        <v>29.969549999999998</v>
      </c>
      <c r="U597" s="311">
        <f t="shared" ca="1" si="263"/>
        <v>0</v>
      </c>
      <c r="V597" s="306">
        <f t="shared" ca="1" si="264"/>
        <v>1.2254284515609921</v>
      </c>
      <c r="W597" s="304">
        <f t="shared" ca="1" si="265"/>
        <v>26.959946357600955</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0.96197312358776621</v>
      </c>
      <c r="AH597" s="304">
        <f t="shared" ca="1" si="289"/>
        <v>-8.8248341857117918</v>
      </c>
    </row>
    <row r="598" spans="1:34" x14ac:dyDescent="0.2">
      <c r="A598" s="347">
        <f t="shared" ca="1" si="267"/>
        <v>1E-4</v>
      </c>
      <c r="B598" s="304">
        <f t="shared" ca="1" si="268"/>
        <v>33.320300000000856</v>
      </c>
      <c r="D598" s="306">
        <f t="shared" ca="1" si="269"/>
        <v>-0.60646107368099422</v>
      </c>
      <c r="E598" s="307">
        <f t="shared" ca="1" si="270"/>
        <v>-1.0060035471857063</v>
      </c>
      <c r="F598" s="304">
        <f t="shared" ca="1" si="271"/>
        <v>1.1746651313632017</v>
      </c>
      <c r="G598" s="306">
        <f t="shared" ca="1" si="272"/>
        <v>7.1231242714462608</v>
      </c>
      <c r="H598" s="307">
        <f t="shared" ca="1" si="273"/>
        <v>-103.40738833646739</v>
      </c>
      <c r="I598" s="304">
        <f t="shared" ca="1" si="274"/>
        <v>103.65243297653673</v>
      </c>
      <c r="J598" s="306">
        <f t="shared" ca="1" si="275"/>
        <v>644.29262010737602</v>
      </c>
      <c r="K598" s="307">
        <f t="shared" ca="1" si="276"/>
        <v>-3.5072929563358008</v>
      </c>
      <c r="L598" s="304">
        <f t="shared" ca="1" si="261"/>
        <v>644.30216624555055</v>
      </c>
      <c r="M598" s="306">
        <f t="shared" ca="1" si="277"/>
        <v>-1.502020875627545</v>
      </c>
      <c r="N598" s="304">
        <f t="shared" ca="1" si="278"/>
        <v>-86.059456914002666</v>
      </c>
      <c r="P598" s="310">
        <f t="shared" ca="1" si="279"/>
        <v>23</v>
      </c>
      <c r="Q598" s="304">
        <f t="shared" ca="1" si="280"/>
        <v>0</v>
      </c>
      <c r="R598" s="306">
        <f t="shared" ca="1" si="281"/>
        <v>0</v>
      </c>
      <c r="S598" s="307">
        <f t="shared" ca="1" si="282"/>
        <v>3.0549999999999997</v>
      </c>
      <c r="T598" s="304">
        <f t="shared" ca="1" si="262"/>
        <v>29.969549999999998</v>
      </c>
      <c r="U598" s="311">
        <f t="shared" ca="1" si="263"/>
        <v>0</v>
      </c>
      <c r="V598" s="306">
        <f t="shared" ca="1" si="264"/>
        <v>1.2254297187446275</v>
      </c>
      <c r="W598" s="304">
        <f t="shared" ca="1" si="265"/>
        <v>26.960024276754268</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0.96194805626272384</v>
      </c>
      <c r="AH598" s="304">
        <f t="shared" ca="1" si="289"/>
        <v>-8.8248596915224091</v>
      </c>
    </row>
    <row r="599" spans="1:34" x14ac:dyDescent="0.2">
      <c r="A599" s="347">
        <f t="shared" ca="1" si="267"/>
        <v>1E-4</v>
      </c>
      <c r="B599" s="304">
        <f t="shared" ca="1" si="268"/>
        <v>33.320400000000859</v>
      </c>
      <c r="D599" s="306">
        <f t="shared" ca="1" si="269"/>
        <v>-0.60645710027393851</v>
      </c>
      <c r="E599" s="307">
        <f t="shared" ca="1" si="270"/>
        <v>-1.0059777075878173</v>
      </c>
      <c r="F599" s="304">
        <f t="shared" ca="1" si="271"/>
        <v>1.1746409505190571</v>
      </c>
      <c r="G599" s="306">
        <f t="shared" ca="1" si="272"/>
        <v>7.1230636257362336</v>
      </c>
      <c r="H599" s="307">
        <f t="shared" ca="1" si="273"/>
        <v>-103.40748893423815</v>
      </c>
      <c r="I599" s="304">
        <f t="shared" ca="1" si="274"/>
        <v>103.65252916885757</v>
      </c>
      <c r="J599" s="306">
        <f t="shared" ca="1" si="275"/>
        <v>644.29262010737602</v>
      </c>
      <c r="K599" s="307">
        <f t="shared" ca="1" si="276"/>
        <v>-3.5176337001993363</v>
      </c>
      <c r="L599" s="304">
        <f t="shared" ca="1" si="261"/>
        <v>644.30222261891686</v>
      </c>
      <c r="M599" s="306">
        <f t="shared" ca="1" si="277"/>
        <v>-1.5020215260269338</v>
      </c>
      <c r="N599" s="304">
        <f t="shared" ca="1" si="278"/>
        <v>-86.059494179142646</v>
      </c>
      <c r="P599" s="310">
        <f t="shared" ca="1" si="279"/>
        <v>23</v>
      </c>
      <c r="Q599" s="304">
        <f t="shared" ca="1" si="280"/>
        <v>0</v>
      </c>
      <c r="R599" s="306">
        <f t="shared" ca="1" si="281"/>
        <v>0</v>
      </c>
      <c r="S599" s="307">
        <f t="shared" ca="1" si="282"/>
        <v>3.0549999999999997</v>
      </c>
      <c r="T599" s="304">
        <f t="shared" ca="1" si="262"/>
        <v>29.969549999999998</v>
      </c>
      <c r="U599" s="311">
        <f t="shared" ca="1" si="263"/>
        <v>0</v>
      </c>
      <c r="V599" s="306">
        <f t="shared" ca="1" si="264"/>
        <v>1.2254309859308059</v>
      </c>
      <c r="W599" s="304">
        <f t="shared" ca="1" si="265"/>
        <v>26.960102194809465</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0.96192298928844622</v>
      </c>
      <c r="AH599" s="304">
        <f t="shared" ca="1" si="289"/>
        <v>-8.8248851969735753</v>
      </c>
    </row>
    <row r="600" spans="1:34" x14ac:dyDescent="0.2">
      <c r="A600" s="347">
        <f t="shared" ca="1" si="267"/>
        <v>1E-4</v>
      </c>
      <c r="B600" s="304">
        <f t="shared" ca="1" si="268"/>
        <v>33.320500000000862</v>
      </c>
      <c r="D600" s="306">
        <f t="shared" ca="1" si="269"/>
        <v>-0.60645312686820707</v>
      </c>
      <c r="E600" s="307">
        <f t="shared" ca="1" si="270"/>
        <v>-1.0059518683540638</v>
      </c>
      <c r="F600" s="304">
        <f t="shared" ca="1" si="271"/>
        <v>1.1746167700715231</v>
      </c>
      <c r="G600" s="306">
        <f t="shared" ca="1" si="272"/>
        <v>7.1230029804235464</v>
      </c>
      <c r="H600" s="307">
        <f t="shared" ca="1" si="273"/>
        <v>-103.40758952942498</v>
      </c>
      <c r="I600" s="304">
        <f t="shared" ca="1" si="274"/>
        <v>103.65262535867177</v>
      </c>
      <c r="J600" s="306">
        <f t="shared" ca="1" si="275"/>
        <v>644.29262010737602</v>
      </c>
      <c r="K600" s="307">
        <f t="shared" ca="1" si="276"/>
        <v>-3.5279744541225195</v>
      </c>
      <c r="L600" s="304">
        <f t="shared" ca="1" si="261"/>
        <v>644.30227915829732</v>
      </c>
      <c r="M600" s="306">
        <f t="shared" ca="1" si="277"/>
        <v>-1.5020221764195782</v>
      </c>
      <c r="N600" s="304">
        <f t="shared" ca="1" si="278"/>
        <v>-86.059531443896191</v>
      </c>
      <c r="P600" s="310">
        <f t="shared" ca="1" si="279"/>
        <v>23</v>
      </c>
      <c r="Q600" s="304">
        <f t="shared" ca="1" si="280"/>
        <v>0</v>
      </c>
      <c r="R600" s="306">
        <f t="shared" ca="1" si="281"/>
        <v>0</v>
      </c>
      <c r="S600" s="307">
        <f t="shared" ca="1" si="282"/>
        <v>3.0549999999999997</v>
      </c>
      <c r="T600" s="304">
        <f t="shared" ca="1" si="262"/>
        <v>29.969549999999998</v>
      </c>
      <c r="U600" s="311">
        <f t="shared" ca="1" si="263"/>
        <v>0</v>
      </c>
      <c r="V600" s="306">
        <f t="shared" ca="1" si="264"/>
        <v>1.2254322531195281</v>
      </c>
      <c r="W600" s="304">
        <f t="shared" ca="1" si="265"/>
        <v>26.960180111766601</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0.96189792266492979</v>
      </c>
      <c r="AH600" s="304">
        <f t="shared" ca="1" si="289"/>
        <v>-8.8249107020652922</v>
      </c>
    </row>
    <row r="601" spans="1:34" x14ac:dyDescent="0.2">
      <c r="A601" s="347">
        <f t="shared" ca="1" si="267"/>
        <v>1E-4</v>
      </c>
      <c r="B601" s="304">
        <f t="shared" ca="1" si="268"/>
        <v>33.320600000000866</v>
      </c>
      <c r="D601" s="306">
        <f t="shared" ca="1" si="269"/>
        <v>-0.60644915346379857</v>
      </c>
      <c r="E601" s="307">
        <f t="shared" ca="1" si="270"/>
        <v>-1.0059260294844243</v>
      </c>
      <c r="F601" s="304">
        <f t="shared" ca="1" si="271"/>
        <v>1.1745925900205811</v>
      </c>
      <c r="G601" s="306">
        <f t="shared" ca="1" si="272"/>
        <v>7.1229423355082</v>
      </c>
      <c r="H601" s="307">
        <f t="shared" ca="1" si="273"/>
        <v>-103.40769012202793</v>
      </c>
      <c r="I601" s="304">
        <f t="shared" ca="1" si="274"/>
        <v>103.65272154597933</v>
      </c>
      <c r="J601" s="306">
        <f t="shared" ca="1" si="275"/>
        <v>644.29262010737602</v>
      </c>
      <c r="K601" s="307">
        <f t="shared" ca="1" si="276"/>
        <v>-3.5383152181050921</v>
      </c>
      <c r="L601" s="304">
        <f t="shared" ca="1" si="261"/>
        <v>644.30233586369241</v>
      </c>
      <c r="M601" s="306">
        <f t="shared" ca="1" si="277"/>
        <v>-1.5020228268054781</v>
      </c>
      <c r="N601" s="304">
        <f t="shared" ca="1" si="278"/>
        <v>-86.059568708263313</v>
      </c>
      <c r="P601" s="310">
        <f t="shared" ca="1" si="279"/>
        <v>23</v>
      </c>
      <c r="Q601" s="304">
        <f t="shared" ca="1" si="280"/>
        <v>0</v>
      </c>
      <c r="R601" s="306">
        <f t="shared" ca="1" si="281"/>
        <v>0</v>
      </c>
      <c r="S601" s="307">
        <f t="shared" ca="1" si="282"/>
        <v>3.0549999999999997</v>
      </c>
      <c r="T601" s="304">
        <f t="shared" ca="1" si="262"/>
        <v>29.969549999999998</v>
      </c>
      <c r="U601" s="311">
        <f t="shared" ca="1" si="263"/>
        <v>0</v>
      </c>
      <c r="V601" s="306">
        <f t="shared" ca="1" si="264"/>
        <v>1.2254335203107936</v>
      </c>
      <c r="W601" s="304">
        <f t="shared" ca="1" si="265"/>
        <v>26.960258027625652</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0.96187285639215681</v>
      </c>
      <c r="AH601" s="304">
        <f t="shared" ca="1" si="289"/>
        <v>-8.8249362067975792</v>
      </c>
    </row>
    <row r="602" spans="1:34" x14ac:dyDescent="0.2">
      <c r="A602" s="347">
        <f t="shared" ca="1" si="267"/>
        <v>1E-4</v>
      </c>
      <c r="B602" s="304">
        <f t="shared" ca="1" si="268"/>
        <v>33.320700000000869</v>
      </c>
      <c r="D602" s="306">
        <f t="shared" ca="1" si="269"/>
        <v>-0.60644518006071557</v>
      </c>
      <c r="E602" s="307">
        <f t="shared" ca="1" si="270"/>
        <v>-1.0059001909789096</v>
      </c>
      <c r="F602" s="304">
        <f t="shared" ca="1" si="271"/>
        <v>1.1745684103662419</v>
      </c>
      <c r="G602" s="306">
        <f t="shared" ca="1" si="272"/>
        <v>7.1228816909901935</v>
      </c>
      <c r="H602" s="307">
        <f t="shared" ca="1" si="273"/>
        <v>-103.40779071204703</v>
      </c>
      <c r="I602" s="304">
        <f t="shared" ca="1" si="274"/>
        <v>103.6528177307803</v>
      </c>
      <c r="J602" s="306">
        <f t="shared" ca="1" si="275"/>
        <v>644.29262010737602</v>
      </c>
      <c r="K602" s="307">
        <f t="shared" ca="1" si="276"/>
        <v>-3.5486559921467959</v>
      </c>
      <c r="L602" s="304">
        <f t="shared" ca="1" si="261"/>
        <v>644.30239273510244</v>
      </c>
      <c r="M602" s="306">
        <f t="shared" ca="1" si="277"/>
        <v>-1.5020234771846335</v>
      </c>
      <c r="N602" s="304">
        <f t="shared" ca="1" si="278"/>
        <v>-86.059605972244</v>
      </c>
      <c r="P602" s="310">
        <f t="shared" ca="1" si="279"/>
        <v>23</v>
      </c>
      <c r="Q602" s="304">
        <f t="shared" ca="1" si="280"/>
        <v>0</v>
      </c>
      <c r="R602" s="306">
        <f t="shared" ca="1" si="281"/>
        <v>0</v>
      </c>
      <c r="S602" s="307">
        <f t="shared" ca="1" si="282"/>
        <v>3.0549999999999997</v>
      </c>
      <c r="T602" s="304">
        <f t="shared" ca="1" si="262"/>
        <v>29.969549999999998</v>
      </c>
      <c r="U602" s="311">
        <f t="shared" ca="1" si="263"/>
        <v>0</v>
      </c>
      <c r="V602" s="306">
        <f t="shared" ca="1" si="264"/>
        <v>1.2254347875046023</v>
      </c>
      <c r="W602" s="304">
        <f t="shared" ca="1" si="265"/>
        <v>26.960335942386632</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0.96184779047013613</v>
      </c>
      <c r="AH602" s="304">
        <f t="shared" ca="1" si="289"/>
        <v>-8.8249617111704275</v>
      </c>
    </row>
    <row r="603" spans="1:34" x14ac:dyDescent="0.2">
      <c r="A603" s="347">
        <f t="shared" ca="1" si="267"/>
        <v>1E-4</v>
      </c>
      <c r="B603" s="304">
        <f t="shared" ca="1" si="268"/>
        <v>33.320800000000872</v>
      </c>
      <c r="D603" s="306">
        <f t="shared" ca="1" si="269"/>
        <v>-0.60644120665895773</v>
      </c>
      <c r="E603" s="307">
        <f t="shared" ca="1" si="270"/>
        <v>-1.0058743528375143</v>
      </c>
      <c r="F603" s="304">
        <f t="shared" ca="1" si="271"/>
        <v>1.1745442311085015</v>
      </c>
      <c r="G603" s="306">
        <f t="shared" ca="1" si="272"/>
        <v>7.1228210468695279</v>
      </c>
      <c r="H603" s="307">
        <f t="shared" ca="1" si="273"/>
        <v>-103.40789129948232</v>
      </c>
      <c r="I603" s="304">
        <f t="shared" ca="1" si="274"/>
        <v>103.65291391307471</v>
      </c>
      <c r="J603" s="306">
        <f t="shared" ca="1" si="275"/>
        <v>644.29262010737602</v>
      </c>
      <c r="K603" s="307">
        <f t="shared" ca="1" si="276"/>
        <v>-3.5589967762473722</v>
      </c>
      <c r="L603" s="304">
        <f t="shared" ca="1" si="261"/>
        <v>644.30244977252789</v>
      </c>
      <c r="M603" s="306">
        <f t="shared" ca="1" si="277"/>
        <v>-1.5020241275570445</v>
      </c>
      <c r="N603" s="304">
        <f t="shared" ca="1" si="278"/>
        <v>-86.059643235838266</v>
      </c>
      <c r="P603" s="310">
        <f t="shared" ca="1" si="279"/>
        <v>23</v>
      </c>
      <c r="Q603" s="304">
        <f t="shared" ca="1" si="280"/>
        <v>0</v>
      </c>
      <c r="R603" s="306">
        <f t="shared" ca="1" si="281"/>
        <v>0</v>
      </c>
      <c r="S603" s="307">
        <f t="shared" ca="1" si="282"/>
        <v>3.0549999999999997</v>
      </c>
      <c r="T603" s="304">
        <f t="shared" ca="1" si="262"/>
        <v>29.969549999999998</v>
      </c>
      <c r="U603" s="311">
        <f t="shared" ca="1" si="263"/>
        <v>0</v>
      </c>
      <c r="V603" s="306">
        <f t="shared" ca="1" si="264"/>
        <v>1.225436054700954</v>
      </c>
      <c r="W603" s="304">
        <f t="shared" ca="1" si="265"/>
        <v>26.960413856049538</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0.96182272489886245</v>
      </c>
      <c r="AH603" s="304">
        <f t="shared" ca="1" si="289"/>
        <v>-8.8249872151838407</v>
      </c>
    </row>
    <row r="604" spans="1:34" x14ac:dyDescent="0.2">
      <c r="A604" s="347">
        <f t="shared" ca="1" si="267"/>
        <v>1E-4</v>
      </c>
      <c r="B604" s="304">
        <f t="shared" ca="1" si="268"/>
        <v>33.320900000000876</v>
      </c>
      <c r="D604" s="306">
        <f t="shared" ca="1" si="269"/>
        <v>-0.60643723325852616</v>
      </c>
      <c r="E604" s="307">
        <f t="shared" ca="1" si="270"/>
        <v>-1.0058485150602365</v>
      </c>
      <c r="F604" s="304">
        <f t="shared" ca="1" si="271"/>
        <v>1.1745200522473591</v>
      </c>
      <c r="G604" s="306">
        <f t="shared" ca="1" si="272"/>
        <v>7.1227604031462022</v>
      </c>
      <c r="H604" s="307">
        <f t="shared" ca="1" si="273"/>
        <v>-103.40799188433382</v>
      </c>
      <c r="I604" s="304">
        <f t="shared" ca="1" si="274"/>
        <v>103.6530100928626</v>
      </c>
      <c r="J604" s="306">
        <f t="shared" ca="1" si="275"/>
        <v>644.29262010737602</v>
      </c>
      <c r="K604" s="307">
        <f t="shared" ca="1" si="276"/>
        <v>-3.5693375704065629</v>
      </c>
      <c r="L604" s="304">
        <f t="shared" ca="1" si="261"/>
        <v>644.30250697596932</v>
      </c>
      <c r="M604" s="306">
        <f t="shared" ca="1" si="277"/>
        <v>-1.5020247779227112</v>
      </c>
      <c r="N604" s="304">
        <f t="shared" ca="1" si="278"/>
        <v>-86.059680499046095</v>
      </c>
      <c r="P604" s="310">
        <f t="shared" ca="1" si="279"/>
        <v>23</v>
      </c>
      <c r="Q604" s="304">
        <f t="shared" ca="1" si="280"/>
        <v>0</v>
      </c>
      <c r="R604" s="306">
        <f t="shared" ca="1" si="281"/>
        <v>0</v>
      </c>
      <c r="S604" s="307">
        <f t="shared" ca="1" si="282"/>
        <v>3.0549999999999997</v>
      </c>
      <c r="T604" s="304">
        <f t="shared" ca="1" si="262"/>
        <v>29.969549999999998</v>
      </c>
      <c r="U604" s="311">
        <f t="shared" ca="1" si="263"/>
        <v>0</v>
      </c>
      <c r="V604" s="306">
        <f t="shared" ca="1" si="264"/>
        <v>1.2254373218998493</v>
      </c>
      <c r="W604" s="304">
        <f t="shared" ca="1" si="265"/>
        <v>26.960491768614407</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0.96179765967833752</v>
      </c>
      <c r="AH604" s="304">
        <f t="shared" ca="1" si="289"/>
        <v>-8.8250127188378205</v>
      </c>
    </row>
    <row r="605" spans="1:34" x14ac:dyDescent="0.2">
      <c r="A605" s="347">
        <f t="shared" ca="1" si="267"/>
        <v>1E-4</v>
      </c>
      <c r="B605" s="304">
        <f t="shared" ca="1" si="268"/>
        <v>33.321000000000879</v>
      </c>
      <c r="D605" s="306">
        <f t="shared" ca="1" si="269"/>
        <v>-0.60643325985942276</v>
      </c>
      <c r="E605" s="307">
        <f t="shared" ca="1" si="270"/>
        <v>-1.0058226776470693</v>
      </c>
      <c r="F605" s="304">
        <f t="shared" ca="1" si="271"/>
        <v>1.1744958737828102</v>
      </c>
      <c r="G605" s="306">
        <f t="shared" ca="1" si="272"/>
        <v>7.1226997598202164</v>
      </c>
      <c r="H605" s="307">
        <f t="shared" ca="1" si="273"/>
        <v>-103.40809246660159</v>
      </c>
      <c r="I605" s="304">
        <f t="shared" ca="1" si="274"/>
        <v>103.65310627014401</v>
      </c>
      <c r="J605" s="306">
        <f t="shared" ca="1" si="275"/>
        <v>644.29262010737602</v>
      </c>
      <c r="K605" s="307">
        <f t="shared" ca="1" si="276"/>
        <v>-3.5796783746241094</v>
      </c>
      <c r="L605" s="304">
        <f t="shared" ca="1" si="261"/>
        <v>644.30256434542719</v>
      </c>
      <c r="M605" s="306">
        <f t="shared" ca="1" si="277"/>
        <v>-1.5020254282816339</v>
      </c>
      <c r="N605" s="304">
        <f t="shared" ca="1" si="278"/>
        <v>-86.059717761867546</v>
      </c>
      <c r="P605" s="310">
        <f t="shared" ca="1" si="279"/>
        <v>23</v>
      </c>
      <c r="Q605" s="304">
        <f t="shared" ca="1" si="280"/>
        <v>0</v>
      </c>
      <c r="R605" s="306">
        <f t="shared" ca="1" si="281"/>
        <v>0</v>
      </c>
      <c r="S605" s="307">
        <f t="shared" ca="1" si="282"/>
        <v>3.0549999999999997</v>
      </c>
      <c r="T605" s="304">
        <f t="shared" ca="1" si="262"/>
        <v>29.969549999999998</v>
      </c>
      <c r="U605" s="311">
        <f t="shared" ca="1" si="263"/>
        <v>0</v>
      </c>
      <c r="V605" s="306">
        <f t="shared" ca="1" si="264"/>
        <v>1.2254385891012873</v>
      </c>
      <c r="W605" s="304">
        <f t="shared" ca="1" si="265"/>
        <v>26.960569680081228</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0.96177259480855071</v>
      </c>
      <c r="AH605" s="304">
        <f t="shared" ca="1" si="289"/>
        <v>-8.8250382221323758</v>
      </c>
    </row>
    <row r="606" spans="1:34" x14ac:dyDescent="0.2">
      <c r="A606" s="347">
        <f t="shared" ca="1" si="267"/>
        <v>1E-4</v>
      </c>
      <c r="B606" s="304">
        <f t="shared" ca="1" si="268"/>
        <v>33.321100000000882</v>
      </c>
      <c r="D606" s="306">
        <f t="shared" ca="1" si="269"/>
        <v>-0.60642928646164496</v>
      </c>
      <c r="E606" s="307">
        <f t="shared" ca="1" si="270"/>
        <v>-1.0057968405980091</v>
      </c>
      <c r="F606" s="304">
        <f t="shared" ca="1" si="271"/>
        <v>1.1744716957148507</v>
      </c>
      <c r="G606" s="306">
        <f t="shared" ca="1" si="272"/>
        <v>7.1226391168915706</v>
      </c>
      <c r="H606" s="307">
        <f t="shared" ca="1" si="273"/>
        <v>-103.40819304628565</v>
      </c>
      <c r="I606" s="304">
        <f t="shared" ca="1" si="274"/>
        <v>103.65320244491896</v>
      </c>
      <c r="J606" s="306">
        <f t="shared" ca="1" si="275"/>
        <v>644.29262010737602</v>
      </c>
      <c r="K606" s="307">
        <f t="shared" ca="1" si="276"/>
        <v>-3.5900191888997539</v>
      </c>
      <c r="L606" s="304">
        <f t="shared" ca="1" si="261"/>
        <v>644.30262188090171</v>
      </c>
      <c r="M606" s="306">
        <f t="shared" ca="1" si="277"/>
        <v>-1.5020260786338127</v>
      </c>
      <c r="N606" s="304">
        <f t="shared" ca="1" si="278"/>
        <v>-86.059755024302575</v>
      </c>
      <c r="P606" s="310">
        <f t="shared" ca="1" si="279"/>
        <v>23</v>
      </c>
      <c r="Q606" s="304">
        <f t="shared" ca="1" si="280"/>
        <v>0</v>
      </c>
      <c r="R606" s="306">
        <f t="shared" ca="1" si="281"/>
        <v>0</v>
      </c>
      <c r="S606" s="307">
        <f t="shared" ca="1" si="282"/>
        <v>3.0549999999999997</v>
      </c>
      <c r="T606" s="304">
        <f t="shared" ca="1" si="262"/>
        <v>29.969549999999998</v>
      </c>
      <c r="U606" s="311">
        <f t="shared" ca="1" si="263"/>
        <v>0</v>
      </c>
      <c r="V606" s="306">
        <f t="shared" ca="1" si="264"/>
        <v>1.2254398563052693</v>
      </c>
      <c r="W606" s="304">
        <f t="shared" ca="1" si="265"/>
        <v>26.960647590450044</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0.96174753028950377</v>
      </c>
      <c r="AH606" s="304">
        <f t="shared" ca="1" si="289"/>
        <v>-8.8250637250675066</v>
      </c>
    </row>
    <row r="607" spans="1:34" x14ac:dyDescent="0.2">
      <c r="A607" s="347">
        <f t="shared" ca="1" si="267"/>
        <v>1E-4</v>
      </c>
      <c r="B607" s="304">
        <f t="shared" ca="1" si="268"/>
        <v>33.321200000000886</v>
      </c>
      <c r="D607" s="306">
        <f t="shared" ca="1" si="269"/>
        <v>-0.60642531306519454</v>
      </c>
      <c r="E607" s="307">
        <f t="shared" ca="1" si="270"/>
        <v>-1.0057710039130487</v>
      </c>
      <c r="F607" s="304">
        <f t="shared" ca="1" si="271"/>
        <v>1.1744475180434761</v>
      </c>
      <c r="G607" s="306">
        <f t="shared" ca="1" si="272"/>
        <v>7.1225784743602638</v>
      </c>
      <c r="H607" s="307">
        <f t="shared" ca="1" si="273"/>
        <v>-103.40829362338604</v>
      </c>
      <c r="I607" s="304">
        <f t="shared" ca="1" si="274"/>
        <v>103.6532986171875</v>
      </c>
      <c r="J607" s="306">
        <f t="shared" ca="1" si="275"/>
        <v>644.29262010737602</v>
      </c>
      <c r="K607" s="307">
        <f t="shared" ca="1" si="276"/>
        <v>-3.6003600132332374</v>
      </c>
      <c r="L607" s="304">
        <f t="shared" ca="1" si="261"/>
        <v>644.30267958239347</v>
      </c>
      <c r="M607" s="306">
        <f t="shared" ca="1" si="277"/>
        <v>-1.5020267289792473</v>
      </c>
      <c r="N607" s="304">
        <f t="shared" ca="1" si="278"/>
        <v>-86.059792286351211</v>
      </c>
      <c r="P607" s="310">
        <f t="shared" ca="1" si="279"/>
        <v>23</v>
      </c>
      <c r="Q607" s="304">
        <f t="shared" ca="1" si="280"/>
        <v>0</v>
      </c>
      <c r="R607" s="306">
        <f t="shared" ca="1" si="281"/>
        <v>0</v>
      </c>
      <c r="S607" s="307">
        <f t="shared" ca="1" si="282"/>
        <v>3.0549999999999997</v>
      </c>
      <c r="T607" s="304">
        <f t="shared" ca="1" si="262"/>
        <v>29.969549999999998</v>
      </c>
      <c r="U607" s="311">
        <f t="shared" ca="1" si="263"/>
        <v>0</v>
      </c>
      <c r="V607" s="306">
        <f t="shared" ca="1" si="264"/>
        <v>1.2254411235117937</v>
      </c>
      <c r="W607" s="304">
        <f t="shared" ca="1" si="265"/>
        <v>26.960725499720819</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0.96172246612118251</v>
      </c>
      <c r="AH607" s="304">
        <f t="shared" ca="1" si="289"/>
        <v>-8.8250892276432236</v>
      </c>
    </row>
    <row r="608" spans="1:34" x14ac:dyDescent="0.2">
      <c r="A608" s="347">
        <f t="shared" ca="1" si="267"/>
        <v>1E-4</v>
      </c>
      <c r="B608" s="304">
        <f t="shared" ca="1" si="268"/>
        <v>33.321300000000889</v>
      </c>
      <c r="D608" s="306">
        <f t="shared" ca="1" si="269"/>
        <v>-0.60642133967007406</v>
      </c>
      <c r="E608" s="307">
        <f t="shared" ca="1" si="270"/>
        <v>-1.0057451675921971</v>
      </c>
      <c r="F608" s="304">
        <f t="shared" ca="1" si="271"/>
        <v>1.1744233407686957</v>
      </c>
      <c r="G608" s="306">
        <f t="shared" ca="1" si="272"/>
        <v>7.122517832226297</v>
      </c>
      <c r="H608" s="307">
        <f t="shared" ca="1" si="273"/>
        <v>-103.40839419790281</v>
      </c>
      <c r="I608" s="304">
        <f t="shared" ca="1" si="274"/>
        <v>103.65339478694965</v>
      </c>
      <c r="J608" s="306">
        <f t="shared" ca="1" si="275"/>
        <v>644.29262010737602</v>
      </c>
      <c r="K608" s="307">
        <f t="shared" ca="1" si="276"/>
        <v>-3.6107008476243019</v>
      </c>
      <c r="L608" s="304">
        <f t="shared" ca="1" si="261"/>
        <v>644.30273744990291</v>
      </c>
      <c r="M608" s="306">
        <f t="shared" ca="1" si="277"/>
        <v>-1.5020273793179382</v>
      </c>
      <c r="N608" s="304">
        <f t="shared" ca="1" si="278"/>
        <v>-86.059829548013454</v>
      </c>
      <c r="P608" s="310">
        <f t="shared" ca="1" si="279"/>
        <v>23</v>
      </c>
      <c r="Q608" s="304">
        <f t="shared" ca="1" si="280"/>
        <v>0</v>
      </c>
      <c r="R608" s="306">
        <f t="shared" ca="1" si="281"/>
        <v>0</v>
      </c>
      <c r="S608" s="307">
        <f t="shared" ca="1" si="282"/>
        <v>3.0549999999999997</v>
      </c>
      <c r="T608" s="304">
        <f t="shared" ca="1" si="262"/>
        <v>29.969549999999998</v>
      </c>
      <c r="U608" s="311">
        <f t="shared" ca="1" si="263"/>
        <v>0</v>
      </c>
      <c r="V608" s="306">
        <f t="shared" ca="1" si="264"/>
        <v>1.2254423907208618</v>
      </c>
      <c r="W608" s="304">
        <f t="shared" ca="1" si="265"/>
        <v>26.960803407893604</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0.9616974023036029</v>
      </c>
      <c r="AH608" s="304">
        <f t="shared" ca="1" si="289"/>
        <v>-8.8251147298595161</v>
      </c>
    </row>
    <row r="609" spans="1:34" x14ac:dyDescent="0.2">
      <c r="A609" s="347">
        <f t="shared" ca="1" si="267"/>
        <v>1E-4</v>
      </c>
      <c r="B609" s="304">
        <f t="shared" ca="1" si="268"/>
        <v>33.321400000000892</v>
      </c>
      <c r="D609" s="306">
        <f t="shared" ca="1" si="269"/>
        <v>-0.60641736627628207</v>
      </c>
      <c r="E609" s="307">
        <f t="shared" ca="1" si="270"/>
        <v>-1.0057193316354365</v>
      </c>
      <c r="F609" s="304">
        <f t="shared" ca="1" si="271"/>
        <v>1.174399163890494</v>
      </c>
      <c r="G609" s="306">
        <f t="shared" ca="1" si="272"/>
        <v>7.1224571904896692</v>
      </c>
      <c r="H609" s="307">
        <f t="shared" ca="1" si="273"/>
        <v>-103.40849476983597</v>
      </c>
      <c r="I609" s="304">
        <f t="shared" ca="1" si="274"/>
        <v>103.65349095420544</v>
      </c>
      <c r="J609" s="306">
        <f t="shared" ca="1" si="275"/>
        <v>644.29262010737602</v>
      </c>
      <c r="K609" s="307">
        <f t="shared" ca="1" si="276"/>
        <v>-3.6210416920726889</v>
      </c>
      <c r="L609" s="304">
        <f t="shared" ca="1" si="261"/>
        <v>644.30279548343049</v>
      </c>
      <c r="M609" s="306">
        <f t="shared" ca="1" si="277"/>
        <v>-1.5020280296498851</v>
      </c>
      <c r="N609" s="304">
        <f t="shared" ca="1" si="278"/>
        <v>-86.059866809289289</v>
      </c>
      <c r="P609" s="310">
        <f t="shared" ca="1" si="279"/>
        <v>23</v>
      </c>
      <c r="Q609" s="304">
        <f t="shared" ca="1" si="280"/>
        <v>0</v>
      </c>
      <c r="R609" s="306">
        <f t="shared" ca="1" si="281"/>
        <v>0</v>
      </c>
      <c r="S609" s="307">
        <f t="shared" ca="1" si="282"/>
        <v>3.0549999999999997</v>
      </c>
      <c r="T609" s="304">
        <f t="shared" ca="1" si="262"/>
        <v>29.969549999999998</v>
      </c>
      <c r="U609" s="311">
        <f t="shared" ca="1" si="263"/>
        <v>0</v>
      </c>
      <c r="V609" s="306">
        <f t="shared" ca="1" si="264"/>
        <v>1.2254436579324726</v>
      </c>
      <c r="W609" s="304">
        <f t="shared" ca="1" si="265"/>
        <v>26.960881314968365</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0.96167233883674186</v>
      </c>
      <c r="AH609" s="304">
        <f t="shared" ca="1" si="289"/>
        <v>-8.8251402317164018</v>
      </c>
    </row>
    <row r="610" spans="1:34" x14ac:dyDescent="0.2">
      <c r="A610" s="347">
        <f t="shared" ca="1" si="267"/>
        <v>1E-4</v>
      </c>
      <c r="B610" s="304">
        <f t="shared" ca="1" si="268"/>
        <v>33.321500000000896</v>
      </c>
      <c r="D610" s="306">
        <f t="shared" ca="1" si="269"/>
        <v>-0.60641339288382079</v>
      </c>
      <c r="E610" s="307">
        <f t="shared" ca="1" si="270"/>
        <v>-1.005693496042781</v>
      </c>
      <c r="F610" s="304">
        <f t="shared" ca="1" si="271"/>
        <v>1.1743749874088849</v>
      </c>
      <c r="G610" s="306">
        <f t="shared" ca="1" si="272"/>
        <v>7.1223965491503805</v>
      </c>
      <c r="H610" s="307">
        <f t="shared" ca="1" si="273"/>
        <v>-103.40859533918557</v>
      </c>
      <c r="I610" s="304">
        <f t="shared" ca="1" si="274"/>
        <v>103.65358711895493</v>
      </c>
      <c r="J610" s="306">
        <f t="shared" ca="1" si="275"/>
        <v>644.29262010737602</v>
      </c>
      <c r="K610" s="307">
        <f t="shared" ca="1" si="276"/>
        <v>-3.63138254657814</v>
      </c>
      <c r="L610" s="304">
        <f t="shared" ca="1" si="261"/>
        <v>644.30285368297655</v>
      </c>
      <c r="M610" s="306">
        <f t="shared" ca="1" si="277"/>
        <v>-1.5020286799750886</v>
      </c>
      <c r="N610" s="304">
        <f t="shared" ca="1" si="278"/>
        <v>-86.05990407017876</v>
      </c>
      <c r="P610" s="310">
        <f t="shared" ca="1" si="279"/>
        <v>23</v>
      </c>
      <c r="Q610" s="304">
        <f t="shared" ca="1" si="280"/>
        <v>0</v>
      </c>
      <c r="R610" s="306">
        <f t="shared" ca="1" si="281"/>
        <v>0</v>
      </c>
      <c r="S610" s="307">
        <f t="shared" ca="1" si="282"/>
        <v>3.0549999999999997</v>
      </c>
      <c r="T610" s="304">
        <f t="shared" ca="1" si="262"/>
        <v>29.969549999999998</v>
      </c>
      <c r="U610" s="311">
        <f t="shared" ca="1" si="263"/>
        <v>0</v>
      </c>
      <c r="V610" s="306">
        <f t="shared" ca="1" si="264"/>
        <v>1.2254449251466264</v>
      </c>
      <c r="W610" s="304">
        <f t="shared" ca="1" si="265"/>
        <v>26.96095922094516</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0.96164727572061715</v>
      </c>
      <c r="AH610" s="304">
        <f t="shared" ca="1" si="289"/>
        <v>-8.8251657332138684</v>
      </c>
    </row>
    <row r="611" spans="1:34" x14ac:dyDescent="0.2">
      <c r="A611" s="347">
        <f t="shared" ca="1" si="267"/>
        <v>1E-4</v>
      </c>
      <c r="B611" s="304">
        <f t="shared" ca="1" si="268"/>
        <v>33.321600000000899</v>
      </c>
      <c r="D611" s="306">
        <f t="shared" ca="1" si="269"/>
        <v>-0.60640941949268901</v>
      </c>
      <c r="E611" s="307">
        <f t="shared" ca="1" si="270"/>
        <v>-1.0056676608142077</v>
      </c>
      <c r="F611" s="304">
        <f t="shared" ca="1" si="271"/>
        <v>1.1743508113238481</v>
      </c>
      <c r="G611" s="306">
        <f t="shared" ca="1" si="272"/>
        <v>7.1223359082084308</v>
      </c>
      <c r="H611" s="307">
        <f t="shared" ca="1" si="273"/>
        <v>-103.40869590595165</v>
      </c>
      <c r="I611" s="304">
        <f t="shared" ca="1" si="274"/>
        <v>103.65368328119814</v>
      </c>
      <c r="J611" s="306">
        <f t="shared" ca="1" si="275"/>
        <v>644.29262010737602</v>
      </c>
      <c r="K611" s="307">
        <f t="shared" ca="1" si="276"/>
        <v>-3.6417234111403967</v>
      </c>
      <c r="L611" s="304">
        <f t="shared" ca="1" si="261"/>
        <v>644.30291204854166</v>
      </c>
      <c r="M611" s="306">
        <f t="shared" ca="1" si="277"/>
        <v>-1.5020293302935483</v>
      </c>
      <c r="N611" s="304">
        <f t="shared" ca="1" si="278"/>
        <v>-86.059941330681852</v>
      </c>
      <c r="P611" s="310">
        <f t="shared" ca="1" si="279"/>
        <v>23</v>
      </c>
      <c r="Q611" s="304">
        <f t="shared" ca="1" si="280"/>
        <v>0</v>
      </c>
      <c r="R611" s="306">
        <f t="shared" ca="1" si="281"/>
        <v>0</v>
      </c>
      <c r="S611" s="307">
        <f t="shared" ca="1" si="282"/>
        <v>3.0549999999999997</v>
      </c>
      <c r="T611" s="304">
        <f t="shared" ca="1" si="262"/>
        <v>29.969549999999998</v>
      </c>
      <c r="U611" s="311">
        <f t="shared" ca="1" si="263"/>
        <v>0</v>
      </c>
      <c r="V611" s="306">
        <f t="shared" ca="1" si="264"/>
        <v>1.2254461923633235</v>
      </c>
      <c r="W611" s="304">
        <f t="shared" ca="1" si="265"/>
        <v>26.961037125823974</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0.96162221295520567</v>
      </c>
      <c r="AH611" s="304">
        <f t="shared" ca="1" si="289"/>
        <v>-8.8251912343519354</v>
      </c>
    </row>
    <row r="612" spans="1:34" x14ac:dyDescent="0.2">
      <c r="A612" s="347">
        <f t="shared" ca="1" si="267"/>
        <v>1E-4</v>
      </c>
      <c r="B612" s="304">
        <f t="shared" ca="1" si="268"/>
        <v>33.321700000000902</v>
      </c>
      <c r="D612" s="306">
        <f t="shared" ca="1" si="269"/>
        <v>-0.60640544610288938</v>
      </c>
      <c r="E612" s="307">
        <f t="shared" ca="1" si="270"/>
        <v>-1.0056418259497235</v>
      </c>
      <c r="F612" s="304">
        <f t="shared" ca="1" si="271"/>
        <v>1.1743266356353919</v>
      </c>
      <c r="G612" s="306">
        <f t="shared" ca="1" si="272"/>
        <v>7.1222752676638201</v>
      </c>
      <c r="H612" s="307">
        <f t="shared" ca="1" si="273"/>
        <v>-103.40879647013423</v>
      </c>
      <c r="I612" s="304">
        <f t="shared" ca="1" si="274"/>
        <v>103.65377944093511</v>
      </c>
      <c r="J612" s="306">
        <f t="shared" ca="1" si="275"/>
        <v>644.29262010737602</v>
      </c>
      <c r="K612" s="307">
        <f t="shared" ca="1" si="276"/>
        <v>-3.6520642857592009</v>
      </c>
      <c r="L612" s="304">
        <f t="shared" ca="1" si="261"/>
        <v>644.30297058012616</v>
      </c>
      <c r="M612" s="306">
        <f t="shared" ca="1" si="277"/>
        <v>-1.5020299806052646</v>
      </c>
      <c r="N612" s="304">
        <f t="shared" ca="1" si="278"/>
        <v>-86.059978590798565</v>
      </c>
      <c r="P612" s="310">
        <f t="shared" ca="1" si="279"/>
        <v>23</v>
      </c>
      <c r="Q612" s="304">
        <f t="shared" ca="1" si="280"/>
        <v>0</v>
      </c>
      <c r="R612" s="306">
        <f t="shared" ca="1" si="281"/>
        <v>0</v>
      </c>
      <c r="S612" s="307">
        <f t="shared" ca="1" si="282"/>
        <v>3.0549999999999997</v>
      </c>
      <c r="T612" s="304">
        <f t="shared" ca="1" si="262"/>
        <v>29.969549999999998</v>
      </c>
      <c r="U612" s="311">
        <f t="shared" ca="1" si="263"/>
        <v>0</v>
      </c>
      <c r="V612" s="306">
        <f t="shared" ca="1" si="264"/>
        <v>1.2254474595825635</v>
      </c>
      <c r="W612" s="304">
        <f t="shared" ca="1" si="265"/>
        <v>26.961115029604823</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0.96159715054051453</v>
      </c>
      <c r="AH612" s="304">
        <f t="shared" ca="1" si="289"/>
        <v>-8.8252167351305975</v>
      </c>
    </row>
    <row r="613" spans="1:34" x14ac:dyDescent="0.2">
      <c r="A613" s="347">
        <f t="shared" ca="1" si="267"/>
        <v>1E-4</v>
      </c>
      <c r="B613" s="304">
        <f t="shared" ca="1" si="268"/>
        <v>33.321800000000906</v>
      </c>
      <c r="D613" s="306">
        <f t="shared" ca="1" si="269"/>
        <v>-0.6064014727144218</v>
      </c>
      <c r="E613" s="307">
        <f t="shared" ca="1" si="270"/>
        <v>-1.0056159914493232</v>
      </c>
      <c r="F613" s="304">
        <f t="shared" ca="1" si="271"/>
        <v>1.1743024603435117</v>
      </c>
      <c r="G613" s="306">
        <f t="shared" ca="1" si="272"/>
        <v>7.1222146275165485</v>
      </c>
      <c r="H613" s="307">
        <f t="shared" ca="1" si="273"/>
        <v>-103.40889703173337</v>
      </c>
      <c r="I613" s="304">
        <f t="shared" ca="1" si="274"/>
        <v>103.65387559816587</v>
      </c>
      <c r="J613" s="306">
        <f t="shared" ca="1" si="275"/>
        <v>644.29262010737602</v>
      </c>
      <c r="K613" s="307">
        <f t="shared" ca="1" si="276"/>
        <v>-3.6624051704342944</v>
      </c>
      <c r="L613" s="304">
        <f t="shared" ca="1" si="261"/>
        <v>644.30302927773039</v>
      </c>
      <c r="M613" s="306">
        <f t="shared" ca="1" si="277"/>
        <v>-1.5020306309102374</v>
      </c>
      <c r="N613" s="304">
        <f t="shared" ca="1" si="278"/>
        <v>-86.060015850528899</v>
      </c>
      <c r="P613" s="310">
        <f t="shared" ca="1" si="279"/>
        <v>23</v>
      </c>
      <c r="Q613" s="304">
        <f t="shared" ca="1" si="280"/>
        <v>0</v>
      </c>
      <c r="R613" s="306">
        <f t="shared" ca="1" si="281"/>
        <v>0</v>
      </c>
      <c r="S613" s="307">
        <f t="shared" ca="1" si="282"/>
        <v>3.0549999999999997</v>
      </c>
      <c r="T613" s="304">
        <f t="shared" ca="1" si="262"/>
        <v>29.969549999999998</v>
      </c>
      <c r="U613" s="311">
        <f t="shared" ca="1" si="263"/>
        <v>0</v>
      </c>
      <c r="V613" s="306">
        <f t="shared" ca="1" si="264"/>
        <v>1.2254487268043468</v>
      </c>
      <c r="W613" s="304">
        <f t="shared" ca="1" si="265"/>
        <v>26.961192932287716</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0.96157208847653841</v>
      </c>
      <c r="AH613" s="304">
        <f t="shared" ca="1" si="289"/>
        <v>-8.8252422355498616</v>
      </c>
    </row>
    <row r="614" spans="1:34" x14ac:dyDescent="0.2">
      <c r="A614" s="347">
        <f t="shared" ca="1" si="267"/>
        <v>1E-4</v>
      </c>
      <c r="B614" s="304">
        <f t="shared" ca="1" si="268"/>
        <v>33.321900000000909</v>
      </c>
      <c r="D614" s="306">
        <f t="shared" ca="1" si="269"/>
        <v>-0.60639749932728737</v>
      </c>
      <c r="E614" s="307">
        <f t="shared" ca="1" si="270"/>
        <v>-1.0055901573130033</v>
      </c>
      <c r="F614" s="304">
        <f t="shared" ca="1" si="271"/>
        <v>1.1742782854482059</v>
      </c>
      <c r="G614" s="306">
        <f t="shared" ca="1" si="272"/>
        <v>7.122153987766616</v>
      </c>
      <c r="H614" s="307">
        <f t="shared" ca="1" si="273"/>
        <v>-103.40899759074911</v>
      </c>
      <c r="I614" s="304">
        <f t="shared" ca="1" si="274"/>
        <v>103.65397175289047</v>
      </c>
      <c r="J614" s="306">
        <f t="shared" ca="1" si="275"/>
        <v>644.29262010737602</v>
      </c>
      <c r="K614" s="307">
        <f t="shared" ca="1" si="276"/>
        <v>-3.6727460651654185</v>
      </c>
      <c r="L614" s="304">
        <f t="shared" ca="1" si="261"/>
        <v>644.30308814135503</v>
      </c>
      <c r="M614" s="306">
        <f t="shared" ca="1" si="277"/>
        <v>-1.5020312812084671</v>
      </c>
      <c r="N614" s="304">
        <f t="shared" ca="1" si="278"/>
        <v>-86.060053109872882</v>
      </c>
      <c r="P614" s="310">
        <f t="shared" ca="1" si="279"/>
        <v>23</v>
      </c>
      <c r="Q614" s="304">
        <f t="shared" ca="1" si="280"/>
        <v>0</v>
      </c>
      <c r="R614" s="306">
        <f t="shared" ca="1" si="281"/>
        <v>0</v>
      </c>
      <c r="S614" s="307">
        <f t="shared" ca="1" si="282"/>
        <v>3.0549999999999997</v>
      </c>
      <c r="T614" s="304">
        <f t="shared" ca="1" si="262"/>
        <v>29.969549999999998</v>
      </c>
      <c r="U614" s="311">
        <f t="shared" ca="1" si="263"/>
        <v>0</v>
      </c>
      <c r="V614" s="306">
        <f t="shared" ca="1" si="264"/>
        <v>1.2254499940286727</v>
      </c>
      <c r="W614" s="304">
        <f t="shared" ca="1" si="265"/>
        <v>26.961270833872671</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0.96154702676327375</v>
      </c>
      <c r="AH614" s="304">
        <f t="shared" ca="1" si="289"/>
        <v>-8.825267735609728</v>
      </c>
    </row>
    <row r="615" spans="1:34" x14ac:dyDescent="0.2">
      <c r="A615" s="347">
        <f t="shared" ca="1" si="267"/>
        <v>1E-4</v>
      </c>
      <c r="B615" s="304">
        <f t="shared" ca="1" si="268"/>
        <v>33.322000000000912</v>
      </c>
      <c r="D615" s="306">
        <f t="shared" ca="1" si="269"/>
        <v>-0.60639352594148399</v>
      </c>
      <c r="E615" s="307">
        <f t="shared" ca="1" si="270"/>
        <v>-1.0055643235407583</v>
      </c>
      <c r="F615" s="304">
        <f t="shared" ca="1" si="271"/>
        <v>1.1742541109494691</v>
      </c>
      <c r="G615" s="306">
        <f t="shared" ca="1" si="272"/>
        <v>7.1220933484140216</v>
      </c>
      <c r="H615" s="307">
        <f t="shared" ca="1" si="273"/>
        <v>-103.40909814718147</v>
      </c>
      <c r="I615" s="304">
        <f t="shared" ca="1" si="274"/>
        <v>103.65406790510893</v>
      </c>
      <c r="J615" s="306">
        <f t="shared" ca="1" si="275"/>
        <v>644.29262010737602</v>
      </c>
      <c r="K615" s="307">
        <f t="shared" ca="1" si="276"/>
        <v>-3.6830869699523148</v>
      </c>
      <c r="L615" s="304">
        <f t="shared" ca="1" si="261"/>
        <v>644.30314717100043</v>
      </c>
      <c r="M615" s="306">
        <f t="shared" ca="1" si="277"/>
        <v>-1.5020319314999533</v>
      </c>
      <c r="N615" s="304">
        <f t="shared" ca="1" si="278"/>
        <v>-86.060090368830501</v>
      </c>
      <c r="P615" s="310">
        <f t="shared" ca="1" si="279"/>
        <v>23</v>
      </c>
      <c r="Q615" s="304">
        <f t="shared" ca="1" si="280"/>
        <v>0</v>
      </c>
      <c r="R615" s="306">
        <f t="shared" ca="1" si="281"/>
        <v>0</v>
      </c>
      <c r="S615" s="307">
        <f t="shared" ca="1" si="282"/>
        <v>3.0549999999999997</v>
      </c>
      <c r="T615" s="304">
        <f t="shared" ca="1" si="262"/>
        <v>29.969549999999998</v>
      </c>
      <c r="U615" s="311">
        <f t="shared" ca="1" si="263"/>
        <v>0</v>
      </c>
      <c r="V615" s="306">
        <f t="shared" ca="1" si="264"/>
        <v>1.2254512612555417</v>
      </c>
      <c r="W615" s="304">
        <f t="shared" ca="1" si="265"/>
        <v>26.961348734359696</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0.96152196540071699</v>
      </c>
      <c r="AH615" s="304">
        <f t="shared" ca="1" si="289"/>
        <v>-8.8252932353102036</v>
      </c>
    </row>
    <row r="616" spans="1:34" x14ac:dyDescent="0.2">
      <c r="A616" s="347">
        <f t="shared" ca="1" si="267"/>
        <v>1E-4</v>
      </c>
      <c r="B616" s="304">
        <f t="shared" ca="1" si="268"/>
        <v>33.322100000000916</v>
      </c>
      <c r="D616" s="306">
        <f t="shared" ca="1" si="269"/>
        <v>-0.60638955255701699</v>
      </c>
      <c r="E616" s="307">
        <f t="shared" ca="1" si="270"/>
        <v>-1.0055384901325866</v>
      </c>
      <c r="F616" s="304">
        <f t="shared" ca="1" si="271"/>
        <v>1.174229936847303</v>
      </c>
      <c r="G616" s="306">
        <f t="shared" ca="1" si="272"/>
        <v>7.1220327094587663</v>
      </c>
      <c r="H616" s="307">
        <f t="shared" ca="1" si="273"/>
        <v>-103.40919870103048</v>
      </c>
      <c r="I616" s="304">
        <f t="shared" ca="1" si="274"/>
        <v>103.65416405482128</v>
      </c>
      <c r="J616" s="306">
        <f t="shared" ca="1" si="275"/>
        <v>644.29262010737602</v>
      </c>
      <c r="K616" s="307">
        <f t="shared" ca="1" si="276"/>
        <v>-3.6934278847947253</v>
      </c>
      <c r="L616" s="304">
        <f t="shared" ca="1" si="261"/>
        <v>644.30320636666693</v>
      </c>
      <c r="M616" s="306">
        <f t="shared" ca="1" si="277"/>
        <v>-1.5020325817846965</v>
      </c>
      <c r="N616" s="304">
        <f t="shared" ca="1" si="278"/>
        <v>-86.060127627401755</v>
      </c>
      <c r="P616" s="310">
        <f t="shared" ca="1" si="279"/>
        <v>23</v>
      </c>
      <c r="Q616" s="304">
        <f t="shared" ca="1" si="280"/>
        <v>0</v>
      </c>
      <c r="R616" s="306">
        <f t="shared" ca="1" si="281"/>
        <v>0</v>
      </c>
      <c r="S616" s="307">
        <f t="shared" ca="1" si="282"/>
        <v>3.0549999999999997</v>
      </c>
      <c r="T616" s="304">
        <f t="shared" ca="1" si="262"/>
        <v>29.969549999999998</v>
      </c>
      <c r="U616" s="311">
        <f t="shared" ca="1" si="263"/>
        <v>0</v>
      </c>
      <c r="V616" s="306">
        <f t="shared" ca="1" si="264"/>
        <v>1.2254525284849536</v>
      </c>
      <c r="W616" s="304">
        <f t="shared" ca="1" si="265"/>
        <v>26.961426633748779</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0.96149690438886282</v>
      </c>
      <c r="AH616" s="304">
        <f t="shared" ca="1" si="289"/>
        <v>-8.825318734651292</v>
      </c>
    </row>
    <row r="617" spans="1:34" x14ac:dyDescent="0.2">
      <c r="A617" s="347">
        <f t="shared" ca="1" si="267"/>
        <v>1E-4</v>
      </c>
      <c r="B617" s="304">
        <f t="shared" ca="1" si="268"/>
        <v>33.322200000000919</v>
      </c>
      <c r="D617" s="306">
        <f t="shared" ca="1" si="269"/>
        <v>-0.60638557917388347</v>
      </c>
      <c r="E617" s="307">
        <f t="shared" ca="1" si="270"/>
        <v>-1.005512657088488</v>
      </c>
      <c r="F617" s="304">
        <f t="shared" ca="1" si="271"/>
        <v>1.1742057631417064</v>
      </c>
      <c r="G617" s="306">
        <f t="shared" ca="1" si="272"/>
        <v>7.1219720709008492</v>
      </c>
      <c r="H617" s="307">
        <f t="shared" ca="1" si="273"/>
        <v>-103.40929925229618</v>
      </c>
      <c r="I617" s="304">
        <f t="shared" ca="1" si="274"/>
        <v>103.65426020202757</v>
      </c>
      <c r="J617" s="306">
        <f t="shared" ca="1" si="275"/>
        <v>644.29262010737602</v>
      </c>
      <c r="K617" s="307">
        <f t="shared" ca="1" si="276"/>
        <v>-3.7037688096923915</v>
      </c>
      <c r="L617" s="304">
        <f t="shared" ca="1" si="261"/>
        <v>644.30326572835497</v>
      </c>
      <c r="M617" s="306">
        <f t="shared" ca="1" si="277"/>
        <v>-1.5020332320626968</v>
      </c>
      <c r="N617" s="304">
        <f t="shared" ca="1" si="278"/>
        <v>-86.060164885586687</v>
      </c>
      <c r="P617" s="310">
        <f t="shared" ca="1" si="279"/>
        <v>23</v>
      </c>
      <c r="Q617" s="304">
        <f t="shared" ca="1" si="280"/>
        <v>0</v>
      </c>
      <c r="R617" s="306">
        <f t="shared" ca="1" si="281"/>
        <v>0</v>
      </c>
      <c r="S617" s="307">
        <f t="shared" ca="1" si="282"/>
        <v>3.0549999999999997</v>
      </c>
      <c r="T617" s="304">
        <f t="shared" ca="1" si="262"/>
        <v>29.969549999999998</v>
      </c>
      <c r="U617" s="311">
        <f t="shared" ca="1" si="263"/>
        <v>0</v>
      </c>
      <c r="V617" s="306">
        <f t="shared" ca="1" si="264"/>
        <v>1.2254537957169085</v>
      </c>
      <c r="W617" s="304">
        <f t="shared" ca="1" si="265"/>
        <v>26.961504532039967</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0.96147184372771477</v>
      </c>
      <c r="AH617" s="304">
        <f t="shared" ca="1" si="289"/>
        <v>-8.8253442336329897</v>
      </c>
    </row>
    <row r="618" spans="1:34" x14ac:dyDescent="0.2">
      <c r="A618" s="347">
        <f t="shared" ca="1" si="267"/>
        <v>1E-4</v>
      </c>
      <c r="B618" s="304">
        <f t="shared" ca="1" si="268"/>
        <v>33.322300000000922</v>
      </c>
      <c r="D618" s="306">
        <f t="shared" ca="1" si="269"/>
        <v>-0.60638160579208356</v>
      </c>
      <c r="E618" s="307">
        <f t="shared" ca="1" si="270"/>
        <v>-1.0054868244084521</v>
      </c>
      <c r="F618" s="304">
        <f t="shared" ca="1" si="271"/>
        <v>1.1741815898326711</v>
      </c>
      <c r="G618" s="306">
        <f t="shared" ca="1" si="272"/>
        <v>7.1219114327402702</v>
      </c>
      <c r="H618" s="307">
        <f t="shared" ca="1" si="273"/>
        <v>-103.40939980097862</v>
      </c>
      <c r="I618" s="304">
        <f t="shared" ca="1" si="274"/>
        <v>103.65435634672781</v>
      </c>
      <c r="J618" s="306">
        <f t="shared" ca="1" si="275"/>
        <v>644.29262010737602</v>
      </c>
      <c r="K618" s="307">
        <f t="shared" ca="1" si="276"/>
        <v>-3.7141097446450551</v>
      </c>
      <c r="L618" s="304">
        <f t="shared" ca="1" si="261"/>
        <v>644.30332525606514</v>
      </c>
      <c r="M618" s="306">
        <f t="shared" ca="1" si="277"/>
        <v>-1.5020338823339539</v>
      </c>
      <c r="N618" s="304">
        <f t="shared" ca="1" si="278"/>
        <v>-86.060202143385254</v>
      </c>
      <c r="P618" s="310">
        <f t="shared" ca="1" si="279"/>
        <v>23</v>
      </c>
      <c r="Q618" s="304">
        <f t="shared" ca="1" si="280"/>
        <v>0</v>
      </c>
      <c r="R618" s="306">
        <f t="shared" ca="1" si="281"/>
        <v>0</v>
      </c>
      <c r="S618" s="307">
        <f t="shared" ca="1" si="282"/>
        <v>3.0549999999999997</v>
      </c>
      <c r="T618" s="304">
        <f t="shared" ca="1" si="262"/>
        <v>29.969549999999998</v>
      </c>
      <c r="U618" s="311">
        <f t="shared" ca="1" si="263"/>
        <v>0</v>
      </c>
      <c r="V618" s="306">
        <f t="shared" ca="1" si="264"/>
        <v>1.225455062951406</v>
      </c>
      <c r="W618" s="304">
        <f t="shared" ca="1" si="265"/>
        <v>26.961582429233232</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0.96144678341726397</v>
      </c>
      <c r="AH618" s="304">
        <f t="shared" ca="1" si="289"/>
        <v>-8.8253697322553091</v>
      </c>
    </row>
    <row r="619" spans="1:34" x14ac:dyDescent="0.2">
      <c r="A619" s="347">
        <f t="shared" ca="1" si="267"/>
        <v>1E-4</v>
      </c>
      <c r="B619" s="304">
        <f t="shared" ca="1" si="268"/>
        <v>33.322400000000926</v>
      </c>
      <c r="D619" s="306">
        <f t="shared" ca="1" si="269"/>
        <v>-0.6063776324116219</v>
      </c>
      <c r="E619" s="307">
        <f t="shared" ca="1" si="270"/>
        <v>-1.0054609920924875</v>
      </c>
      <c r="F619" s="304">
        <f t="shared" ca="1" si="271"/>
        <v>1.1741574169202071</v>
      </c>
      <c r="G619" s="306">
        <f t="shared" ca="1" si="272"/>
        <v>7.1218507949770293</v>
      </c>
      <c r="H619" s="307">
        <f t="shared" ca="1" si="273"/>
        <v>-103.40950034707782</v>
      </c>
      <c r="I619" s="304">
        <f t="shared" ca="1" si="274"/>
        <v>103.65445248892206</v>
      </c>
      <c r="J619" s="306">
        <f t="shared" ca="1" si="275"/>
        <v>644.29262010737602</v>
      </c>
      <c r="K619" s="307">
        <f t="shared" ca="1" si="276"/>
        <v>-3.7244506896524578</v>
      </c>
      <c r="L619" s="304">
        <f t="shared" ca="1" si="261"/>
        <v>644.30338494979776</v>
      </c>
      <c r="M619" s="306">
        <f t="shared" ca="1" si="277"/>
        <v>-1.5020345325984683</v>
      </c>
      <c r="N619" s="304">
        <f t="shared" ca="1" si="278"/>
        <v>-86.060239400797499</v>
      </c>
      <c r="P619" s="310">
        <f t="shared" ca="1" si="279"/>
        <v>23</v>
      </c>
      <c r="Q619" s="304">
        <f t="shared" ca="1" si="280"/>
        <v>0</v>
      </c>
      <c r="R619" s="306">
        <f t="shared" ca="1" si="281"/>
        <v>0</v>
      </c>
      <c r="S619" s="307">
        <f t="shared" ca="1" si="282"/>
        <v>3.0549999999999997</v>
      </c>
      <c r="T619" s="304">
        <f t="shared" ca="1" si="262"/>
        <v>29.969549999999998</v>
      </c>
      <c r="U619" s="311">
        <f t="shared" ca="1" si="263"/>
        <v>0</v>
      </c>
      <c r="V619" s="306">
        <f t="shared" ca="1" si="264"/>
        <v>1.2254563301884469</v>
      </c>
      <c r="W619" s="304">
        <f t="shared" ca="1" si="265"/>
        <v>26.961660325328616</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0.9614217234575122</v>
      </c>
      <c r="AH619" s="304">
        <f t="shared" ca="1" si="289"/>
        <v>-8.825395230518243</v>
      </c>
    </row>
    <row r="620" spans="1:34" x14ac:dyDescent="0.2">
      <c r="A620" s="347">
        <f t="shared" ca="1" si="267"/>
        <v>1E-4</v>
      </c>
      <c r="B620" s="304">
        <f t="shared" ca="1" si="268"/>
        <v>33.322500000000929</v>
      </c>
      <c r="D620" s="306">
        <f t="shared" ca="1" si="269"/>
        <v>-0.60637365903249474</v>
      </c>
      <c r="E620" s="307">
        <f t="shared" ca="1" si="270"/>
        <v>-1.0054351601405749</v>
      </c>
      <c r="F620" s="304">
        <f t="shared" ca="1" si="271"/>
        <v>1.1741332444042967</v>
      </c>
      <c r="G620" s="306">
        <f t="shared" ca="1" si="272"/>
        <v>7.1217901576111258</v>
      </c>
      <c r="H620" s="307">
        <f t="shared" ca="1" si="273"/>
        <v>-103.40960089059384</v>
      </c>
      <c r="I620" s="304">
        <f t="shared" ca="1" si="274"/>
        <v>103.65454862861039</v>
      </c>
      <c r="J620" s="306">
        <f t="shared" ca="1" si="275"/>
        <v>644.29262010737602</v>
      </c>
      <c r="K620" s="307">
        <f t="shared" ca="1" si="276"/>
        <v>-3.7347916447143414</v>
      </c>
      <c r="L620" s="304">
        <f t="shared" ca="1" si="261"/>
        <v>644.30344480955318</v>
      </c>
      <c r="M620" s="306">
        <f t="shared" ca="1" si="277"/>
        <v>-1.5020351828562399</v>
      </c>
      <c r="N620" s="304">
        <f t="shared" ca="1" si="278"/>
        <v>-86.060276657823408</v>
      </c>
      <c r="P620" s="310">
        <f t="shared" ca="1" si="279"/>
        <v>23</v>
      </c>
      <c r="Q620" s="304">
        <f t="shared" ca="1" si="280"/>
        <v>0</v>
      </c>
      <c r="R620" s="306">
        <f t="shared" ca="1" si="281"/>
        <v>0</v>
      </c>
      <c r="S620" s="307">
        <f t="shared" ca="1" si="282"/>
        <v>3.0549999999999997</v>
      </c>
      <c r="T620" s="304">
        <f t="shared" ca="1" si="262"/>
        <v>29.969549999999998</v>
      </c>
      <c r="U620" s="311">
        <f t="shared" ca="1" si="263"/>
        <v>0</v>
      </c>
      <c r="V620" s="306">
        <f t="shared" ca="1" si="264"/>
        <v>1.2254575974280302</v>
      </c>
      <c r="W620" s="304">
        <f t="shared" ca="1" si="265"/>
        <v>26.96173822032614</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0.96139666384845057</v>
      </c>
      <c r="AH620" s="304">
        <f t="shared" ca="1" si="289"/>
        <v>-8.8254207284218058</v>
      </c>
    </row>
    <row r="621" spans="1:34" x14ac:dyDescent="0.2">
      <c r="A621" s="347">
        <f t="shared" ca="1" si="267"/>
        <v>1E-4</v>
      </c>
      <c r="B621" s="304">
        <f t="shared" ca="1" si="268"/>
        <v>33.322600000000932</v>
      </c>
      <c r="D621" s="306">
        <f t="shared" ca="1" si="269"/>
        <v>-0.60636968565470584</v>
      </c>
      <c r="E621" s="307">
        <f t="shared" ca="1" si="270"/>
        <v>-1.0054093285527124</v>
      </c>
      <c r="F621" s="304">
        <f t="shared" ca="1" si="271"/>
        <v>1.1741090722849401</v>
      </c>
      <c r="G621" s="306">
        <f t="shared" ca="1" si="272"/>
        <v>7.1217295206425604</v>
      </c>
      <c r="H621" s="307">
        <f t="shared" ca="1" si="273"/>
        <v>-103.40970143152668</v>
      </c>
      <c r="I621" s="304">
        <f t="shared" ca="1" si="274"/>
        <v>103.65464476579274</v>
      </c>
      <c r="J621" s="306">
        <f t="shared" ca="1" si="275"/>
        <v>644.29262010737602</v>
      </c>
      <c r="K621" s="307">
        <f t="shared" ca="1" si="276"/>
        <v>-3.7451326098304474</v>
      </c>
      <c r="L621" s="304">
        <f t="shared" ca="1" si="261"/>
        <v>644.30350483533209</v>
      </c>
      <c r="M621" s="306">
        <f t="shared" ca="1" si="277"/>
        <v>-1.5020358331072687</v>
      </c>
      <c r="N621" s="304">
        <f t="shared" ca="1" si="278"/>
        <v>-86.060313914462981</v>
      </c>
      <c r="P621" s="310">
        <f t="shared" ca="1" si="279"/>
        <v>23</v>
      </c>
      <c r="Q621" s="304">
        <f t="shared" ca="1" si="280"/>
        <v>0</v>
      </c>
      <c r="R621" s="306">
        <f t="shared" ca="1" si="281"/>
        <v>0</v>
      </c>
      <c r="S621" s="307">
        <f t="shared" ca="1" si="282"/>
        <v>3.0549999999999997</v>
      </c>
      <c r="T621" s="304">
        <f t="shared" ca="1" si="262"/>
        <v>29.969549999999998</v>
      </c>
      <c r="U621" s="311">
        <f t="shared" ca="1" si="263"/>
        <v>0</v>
      </c>
      <c r="V621" s="306">
        <f t="shared" ca="1" si="264"/>
        <v>1.2254588646701565</v>
      </c>
      <c r="W621" s="304">
        <f t="shared" ca="1" si="265"/>
        <v>26.961816114225766</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0.96137160459007021</v>
      </c>
      <c r="AH621" s="304">
        <f t="shared" ca="1" si="289"/>
        <v>-8.8254462259660045</v>
      </c>
    </row>
    <row r="622" spans="1:34" x14ac:dyDescent="0.2">
      <c r="A622" s="347">
        <f t="shared" ca="1" si="267"/>
        <v>1E-4</v>
      </c>
      <c r="B622" s="304">
        <f t="shared" ca="1" si="268"/>
        <v>33.322700000000935</v>
      </c>
      <c r="D622" s="306">
        <f t="shared" ca="1" si="269"/>
        <v>-0.60636571227825542</v>
      </c>
      <c r="E622" s="307">
        <f t="shared" ca="1" si="270"/>
        <v>-1.0053834973289124</v>
      </c>
      <c r="F622" s="304">
        <f t="shared" ca="1" si="271"/>
        <v>1.174084900562149</v>
      </c>
      <c r="G622" s="306">
        <f t="shared" ca="1" si="272"/>
        <v>7.1216688840713323</v>
      </c>
      <c r="H622" s="307">
        <f t="shared" ca="1" si="273"/>
        <v>-103.40980196987641</v>
      </c>
      <c r="I622" s="304">
        <f t="shared" ca="1" si="274"/>
        <v>103.65474090046921</v>
      </c>
      <c r="J622" s="306">
        <f t="shared" ca="1" si="275"/>
        <v>644.29262010737602</v>
      </c>
      <c r="K622" s="307">
        <f t="shared" ca="1" si="276"/>
        <v>-3.7554735850005176</v>
      </c>
      <c r="L622" s="304">
        <f t="shared" ca="1" si="261"/>
        <v>644.30356502713471</v>
      </c>
      <c r="M622" s="306">
        <f t="shared" ca="1" si="277"/>
        <v>-1.5020364833515552</v>
      </c>
      <c r="N622" s="304">
        <f t="shared" ca="1" si="278"/>
        <v>-86.060351170716245</v>
      </c>
      <c r="P622" s="310">
        <f t="shared" ca="1" si="279"/>
        <v>23</v>
      </c>
      <c r="Q622" s="304">
        <f t="shared" ca="1" si="280"/>
        <v>0</v>
      </c>
      <c r="R622" s="306">
        <f t="shared" ca="1" si="281"/>
        <v>0</v>
      </c>
      <c r="S622" s="307">
        <f t="shared" ca="1" si="282"/>
        <v>3.0549999999999997</v>
      </c>
      <c r="T622" s="304">
        <f t="shared" ca="1" si="262"/>
        <v>29.969549999999998</v>
      </c>
      <c r="U622" s="311">
        <f t="shared" ca="1" si="263"/>
        <v>0</v>
      </c>
      <c r="V622" s="306">
        <f t="shared" ca="1" si="264"/>
        <v>1.2254601319148251</v>
      </c>
      <c r="W622" s="304">
        <f t="shared" ca="1" si="265"/>
        <v>26.961894007027521</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0.96134654568238354</v>
      </c>
      <c r="AH622" s="304">
        <f t="shared" ca="1" si="289"/>
        <v>-8.8254717231508248</v>
      </c>
    </row>
    <row r="623" spans="1:34" x14ac:dyDescent="0.2">
      <c r="A623" s="347">
        <f t="shared" ca="1" si="267"/>
        <v>1E-4</v>
      </c>
      <c r="B623" s="304">
        <f t="shared" ca="1" si="268"/>
        <v>33.322800000000939</v>
      </c>
      <c r="D623" s="306">
        <f t="shared" ca="1" si="269"/>
        <v>-0.60636173890314138</v>
      </c>
      <c r="E623" s="307">
        <f t="shared" ca="1" si="270"/>
        <v>-1.0053576664691644</v>
      </c>
      <c r="F623" s="304">
        <f t="shared" ca="1" si="271"/>
        <v>1.1740607292359133</v>
      </c>
      <c r="G623" s="306">
        <f t="shared" ca="1" si="272"/>
        <v>7.1216082478974423</v>
      </c>
      <c r="H623" s="307">
        <f t="shared" ca="1" si="273"/>
        <v>-103.40990250564306</v>
      </c>
      <c r="I623" s="304">
        <f t="shared" ca="1" si="274"/>
        <v>103.65483703263985</v>
      </c>
      <c r="J623" s="306">
        <f t="shared" ca="1" si="275"/>
        <v>644.29262010737602</v>
      </c>
      <c r="K623" s="307">
        <f t="shared" ca="1" si="276"/>
        <v>-3.7658145702242938</v>
      </c>
      <c r="L623" s="304">
        <f t="shared" ca="1" si="261"/>
        <v>644.30362538496161</v>
      </c>
      <c r="M623" s="306">
        <f t="shared" ca="1" si="277"/>
        <v>-1.502037133589099</v>
      </c>
      <c r="N623" s="304">
        <f t="shared" ca="1" si="278"/>
        <v>-86.060388426583188</v>
      </c>
      <c r="P623" s="310">
        <f t="shared" ca="1" si="279"/>
        <v>23</v>
      </c>
      <c r="Q623" s="304">
        <f t="shared" ca="1" si="280"/>
        <v>0</v>
      </c>
      <c r="R623" s="306">
        <f t="shared" ca="1" si="281"/>
        <v>0</v>
      </c>
      <c r="S623" s="307">
        <f t="shared" ca="1" si="282"/>
        <v>3.0549999999999997</v>
      </c>
      <c r="T623" s="304">
        <f t="shared" ca="1" si="262"/>
        <v>29.969549999999998</v>
      </c>
      <c r="U623" s="311">
        <f t="shared" ca="1" si="263"/>
        <v>0</v>
      </c>
      <c r="V623" s="306">
        <f t="shared" ca="1" si="264"/>
        <v>1.2254613991620367</v>
      </c>
      <c r="W623" s="304">
        <f t="shared" ca="1" si="265"/>
        <v>26.961971898731449</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0.96132148712538523</v>
      </c>
      <c r="AH623" s="304">
        <f t="shared" ca="1" si="289"/>
        <v>-8.8254972199762758</v>
      </c>
    </row>
    <row r="624" spans="1:34" x14ac:dyDescent="0.2">
      <c r="A624" s="347">
        <f t="shared" ca="1" si="267"/>
        <v>1E-4</v>
      </c>
      <c r="B624" s="304">
        <f t="shared" ca="1" si="268"/>
        <v>33.322900000000942</v>
      </c>
      <c r="D624" s="306">
        <f t="shared" ca="1" si="269"/>
        <v>-0.60635776552936793</v>
      </c>
      <c r="E624" s="307">
        <f t="shared" ca="1" si="270"/>
        <v>-1.005331835973454</v>
      </c>
      <c r="F624" s="304">
        <f t="shared" ca="1" si="271"/>
        <v>1.174036558306224</v>
      </c>
      <c r="G624" s="306">
        <f t="shared" ca="1" si="272"/>
        <v>7.1215476121208896</v>
      </c>
      <c r="H624" s="307">
        <f t="shared" ca="1" si="273"/>
        <v>-103.41000303882666</v>
      </c>
      <c r="I624" s="304">
        <f t="shared" ca="1" si="274"/>
        <v>103.65493316230464</v>
      </c>
      <c r="J624" s="306">
        <f t="shared" ca="1" si="275"/>
        <v>644.29262010737602</v>
      </c>
      <c r="K624" s="307">
        <f t="shared" ca="1" si="276"/>
        <v>-3.7761555655015173</v>
      </c>
      <c r="L624" s="304">
        <f t="shared" ca="1" si="261"/>
        <v>644.30368590881301</v>
      </c>
      <c r="M624" s="306">
        <f t="shared" ca="1" si="277"/>
        <v>-1.5020377838199004</v>
      </c>
      <c r="N624" s="304">
        <f t="shared" ca="1" si="278"/>
        <v>-86.060425682063823</v>
      </c>
      <c r="P624" s="310">
        <f t="shared" ca="1" si="279"/>
        <v>23</v>
      </c>
      <c r="Q624" s="304">
        <f t="shared" ca="1" si="280"/>
        <v>0</v>
      </c>
      <c r="R624" s="306">
        <f t="shared" ca="1" si="281"/>
        <v>0</v>
      </c>
      <c r="S624" s="307">
        <f t="shared" ca="1" si="282"/>
        <v>3.0549999999999997</v>
      </c>
      <c r="T624" s="304">
        <f t="shared" ca="1" si="262"/>
        <v>29.969549999999998</v>
      </c>
      <c r="U624" s="311">
        <f t="shared" ca="1" si="263"/>
        <v>0</v>
      </c>
      <c r="V624" s="306">
        <f t="shared" ca="1" si="264"/>
        <v>1.2254626664117914</v>
      </c>
      <c r="W624" s="304">
        <f t="shared" ca="1" si="265"/>
        <v>26.962049789337531</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0.96129642891905576</v>
      </c>
      <c r="AH624" s="304">
        <f t="shared" ca="1" si="289"/>
        <v>-8.8255227164423733</v>
      </c>
    </row>
    <row r="625" spans="1:34" x14ac:dyDescent="0.2">
      <c r="A625" s="347">
        <f t="shared" ca="1" si="267"/>
        <v>1E-4</v>
      </c>
      <c r="B625" s="304">
        <f t="shared" ca="1" si="268"/>
        <v>33.323000000000945</v>
      </c>
      <c r="D625" s="306">
        <f t="shared" ca="1" si="269"/>
        <v>-0.60635379215693408</v>
      </c>
      <c r="E625" s="307">
        <f t="shared" ca="1" si="270"/>
        <v>-1.0053060058417884</v>
      </c>
      <c r="F625" s="304">
        <f t="shared" ca="1" si="271"/>
        <v>1.1740123877730866</v>
      </c>
      <c r="G625" s="306">
        <f t="shared" ca="1" si="272"/>
        <v>7.1214869767416742</v>
      </c>
      <c r="H625" s="307">
        <f t="shared" ca="1" si="273"/>
        <v>-103.41010356942725</v>
      </c>
      <c r="I625" s="304">
        <f t="shared" ca="1" si="274"/>
        <v>103.65502928946367</v>
      </c>
      <c r="J625" s="306">
        <f t="shared" ca="1" si="275"/>
        <v>644.29262010737602</v>
      </c>
      <c r="K625" s="307">
        <f t="shared" ca="1" si="276"/>
        <v>-3.7864965708319298</v>
      </c>
      <c r="L625" s="304">
        <f t="shared" ca="1" si="261"/>
        <v>644.3037465986896</v>
      </c>
      <c r="M625" s="306">
        <f t="shared" ca="1" si="277"/>
        <v>-1.5020384340439596</v>
      </c>
      <c r="N625" s="304">
        <f t="shared" ca="1" si="278"/>
        <v>-86.060462937158164</v>
      </c>
      <c r="P625" s="310">
        <f t="shared" ca="1" si="279"/>
        <v>23</v>
      </c>
      <c r="Q625" s="304">
        <f t="shared" ca="1" si="280"/>
        <v>0</v>
      </c>
      <c r="R625" s="306">
        <f t="shared" ca="1" si="281"/>
        <v>0</v>
      </c>
      <c r="S625" s="307">
        <f t="shared" ca="1" si="282"/>
        <v>3.0549999999999997</v>
      </c>
      <c r="T625" s="304">
        <f t="shared" ca="1" si="262"/>
        <v>29.969549999999998</v>
      </c>
      <c r="U625" s="311">
        <f t="shared" ca="1" si="263"/>
        <v>0</v>
      </c>
      <c r="V625" s="306">
        <f t="shared" ca="1" si="264"/>
        <v>1.2254639336640885</v>
      </c>
      <c r="W625" s="304">
        <f t="shared" ca="1" si="265"/>
        <v>26.962127678845793</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0.96127137106340577</v>
      </c>
      <c r="AH625" s="304">
        <f t="shared" ca="1" si="289"/>
        <v>-8.8255482125491103</v>
      </c>
    </row>
    <row r="626" spans="1:34" x14ac:dyDescent="0.2">
      <c r="A626" s="347">
        <f t="shared" ca="1" si="267"/>
        <v>1E-4</v>
      </c>
      <c r="B626" s="304">
        <f t="shared" ca="1" si="268"/>
        <v>33.323100000000949</v>
      </c>
      <c r="D626" s="306">
        <f t="shared" ca="1" si="269"/>
        <v>-0.60634981878583938</v>
      </c>
      <c r="E626" s="307">
        <f t="shared" ca="1" si="270"/>
        <v>-1.005280176074157</v>
      </c>
      <c r="F626" s="304">
        <f t="shared" ca="1" si="271"/>
        <v>1.1739882176364924</v>
      </c>
      <c r="G626" s="306">
        <f t="shared" ca="1" si="272"/>
        <v>7.1214263417597952</v>
      </c>
      <c r="H626" s="307">
        <f t="shared" ca="1" si="273"/>
        <v>-103.41020409744486</v>
      </c>
      <c r="I626" s="304">
        <f t="shared" ca="1" si="274"/>
        <v>103.65512541411695</v>
      </c>
      <c r="J626" s="306">
        <f t="shared" ca="1" si="275"/>
        <v>644.29262010737602</v>
      </c>
      <c r="K626" s="307">
        <f t="shared" ca="1" si="276"/>
        <v>-3.7968375862152732</v>
      </c>
      <c r="L626" s="304">
        <f t="shared" ca="1" si="261"/>
        <v>644.30380745459172</v>
      </c>
      <c r="M626" s="306">
        <f t="shared" ca="1" si="277"/>
        <v>-1.5020390842612765</v>
      </c>
      <c r="N626" s="304">
        <f t="shared" ca="1" si="278"/>
        <v>-86.060500191866183</v>
      </c>
      <c r="P626" s="310">
        <f t="shared" ca="1" si="279"/>
        <v>23</v>
      </c>
      <c r="Q626" s="304">
        <f t="shared" ca="1" si="280"/>
        <v>0</v>
      </c>
      <c r="R626" s="306">
        <f t="shared" ca="1" si="281"/>
        <v>0</v>
      </c>
      <c r="S626" s="307">
        <f t="shared" ca="1" si="282"/>
        <v>3.0549999999999997</v>
      </c>
      <c r="T626" s="304">
        <f t="shared" ca="1" si="262"/>
        <v>29.969549999999998</v>
      </c>
      <c r="U626" s="311">
        <f t="shared" ca="1" si="263"/>
        <v>0</v>
      </c>
      <c r="V626" s="306">
        <f t="shared" ca="1" si="264"/>
        <v>1.225465200918928</v>
      </c>
      <c r="W626" s="304">
        <f t="shared" ca="1" si="265"/>
        <v>26.962205567256227</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0.9612463135584246</v>
      </c>
      <c r="AH626" s="304">
        <f t="shared" ca="1" si="289"/>
        <v>-8.8255737082964956</v>
      </c>
    </row>
    <row r="627" spans="1:34" x14ac:dyDescent="0.2">
      <c r="A627" s="347">
        <f t="shared" ca="1" si="267"/>
        <v>1E-4</v>
      </c>
      <c r="B627" s="304">
        <f t="shared" ca="1" si="268"/>
        <v>33.323200000000952</v>
      </c>
      <c r="D627" s="306">
        <f t="shared" ca="1" si="269"/>
        <v>-0.60634584541608727</v>
      </c>
      <c r="E627" s="307">
        <f t="shared" ca="1" si="270"/>
        <v>-1.0052543466705632</v>
      </c>
      <c r="F627" s="304">
        <f t="shared" ca="1" si="271"/>
        <v>1.1739640478964466</v>
      </c>
      <c r="G627" s="306">
        <f t="shared" ca="1" si="272"/>
        <v>7.1213657071752534</v>
      </c>
      <c r="H627" s="307">
        <f t="shared" ca="1" si="273"/>
        <v>-103.41030462287952</v>
      </c>
      <c r="I627" s="304">
        <f t="shared" ca="1" si="274"/>
        <v>103.65522153626449</v>
      </c>
      <c r="J627" s="306">
        <f t="shared" ca="1" si="275"/>
        <v>644.29262010737602</v>
      </c>
      <c r="K627" s="307">
        <f t="shared" ca="1" si="276"/>
        <v>-3.8071786116512896</v>
      </c>
      <c r="L627" s="304">
        <f t="shared" ca="1" si="261"/>
        <v>644.30386847651982</v>
      </c>
      <c r="M627" s="306">
        <f t="shared" ca="1" si="277"/>
        <v>-1.5020397344718515</v>
      </c>
      <c r="N627" s="304">
        <f t="shared" ca="1" si="278"/>
        <v>-86.060537446187922</v>
      </c>
      <c r="P627" s="310">
        <f t="shared" ca="1" si="279"/>
        <v>23</v>
      </c>
      <c r="Q627" s="304">
        <f t="shared" ca="1" si="280"/>
        <v>0</v>
      </c>
      <c r="R627" s="306">
        <f t="shared" ca="1" si="281"/>
        <v>0</v>
      </c>
      <c r="S627" s="307">
        <f t="shared" ca="1" si="282"/>
        <v>3.0549999999999997</v>
      </c>
      <c r="T627" s="304">
        <f t="shared" ca="1" si="262"/>
        <v>29.969549999999998</v>
      </c>
      <c r="U627" s="311">
        <f t="shared" ca="1" si="263"/>
        <v>0</v>
      </c>
      <c r="V627" s="306">
        <f t="shared" ca="1" si="264"/>
        <v>1.2254664681763106</v>
      </c>
      <c r="W627" s="304">
        <f t="shared" ca="1" si="265"/>
        <v>26.962283454568855</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0.9612212564041176</v>
      </c>
      <c r="AH627" s="304">
        <f t="shared" ca="1" si="289"/>
        <v>-8.8255992036845274</v>
      </c>
    </row>
    <row r="628" spans="1:34" x14ac:dyDescent="0.2">
      <c r="A628" s="347">
        <f t="shared" ca="1" si="267"/>
        <v>1E-4</v>
      </c>
      <c r="B628" s="304">
        <f t="shared" ca="1" si="268"/>
        <v>33.323300000000955</v>
      </c>
      <c r="D628" s="306">
        <f t="shared" ca="1" si="269"/>
        <v>-0.60634187204767487</v>
      </c>
      <c r="E628" s="307">
        <f t="shared" ca="1" si="270"/>
        <v>-1.0052285176310036</v>
      </c>
      <c r="F628" s="304">
        <f t="shared" ca="1" si="271"/>
        <v>1.1739398785529453</v>
      </c>
      <c r="G628" s="306">
        <f t="shared" ca="1" si="272"/>
        <v>7.1213050729880489</v>
      </c>
      <c r="H628" s="307">
        <f t="shared" ca="1" si="273"/>
        <v>-103.41040514573129</v>
      </c>
      <c r="I628" s="304">
        <f t="shared" ca="1" si="274"/>
        <v>103.65531765590636</v>
      </c>
      <c r="J628" s="306">
        <f t="shared" ca="1" si="275"/>
        <v>644.29262010737602</v>
      </c>
      <c r="K628" s="307">
        <f t="shared" ca="1" si="276"/>
        <v>-3.8175196471397199</v>
      </c>
      <c r="L628" s="304">
        <f t="shared" ca="1" si="261"/>
        <v>644.30392966447425</v>
      </c>
      <c r="M628" s="306">
        <f t="shared" ca="1" si="277"/>
        <v>-1.5020403846756842</v>
      </c>
      <c r="N628" s="304">
        <f t="shared" ca="1" si="278"/>
        <v>-86.060574700123354</v>
      </c>
      <c r="P628" s="310">
        <f t="shared" ca="1" si="279"/>
        <v>23</v>
      </c>
      <c r="Q628" s="304">
        <f t="shared" ca="1" si="280"/>
        <v>0</v>
      </c>
      <c r="R628" s="306">
        <f t="shared" ca="1" si="281"/>
        <v>0</v>
      </c>
      <c r="S628" s="307">
        <f t="shared" ca="1" si="282"/>
        <v>3.0549999999999997</v>
      </c>
      <c r="T628" s="304">
        <f t="shared" ca="1" si="262"/>
        <v>29.969549999999998</v>
      </c>
      <c r="U628" s="311">
        <f t="shared" ca="1" si="263"/>
        <v>0</v>
      </c>
      <c r="V628" s="306">
        <f t="shared" ca="1" si="264"/>
        <v>1.2254677354362353</v>
      </c>
      <c r="W628" s="304">
        <f t="shared" ca="1" si="265"/>
        <v>26.962361340783676</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0.96119619960047586</v>
      </c>
      <c r="AH628" s="304">
        <f t="shared" ca="1" si="289"/>
        <v>-8.8256246987132094</v>
      </c>
    </row>
    <row r="629" spans="1:34" x14ac:dyDescent="0.2">
      <c r="A629" s="347">
        <f t="shared" ca="1" si="267"/>
        <v>1E-4</v>
      </c>
      <c r="B629" s="304">
        <f t="shared" ca="1" si="268"/>
        <v>33.323400000000959</v>
      </c>
      <c r="D629" s="306">
        <f t="shared" ca="1" si="269"/>
        <v>-0.60633789868060617</v>
      </c>
      <c r="E629" s="307">
        <f t="shared" ca="1" si="270"/>
        <v>-1.005202688955471</v>
      </c>
      <c r="F629" s="304">
        <f t="shared" ca="1" si="271"/>
        <v>1.1739157096059847</v>
      </c>
      <c r="G629" s="306">
        <f t="shared" ca="1" si="272"/>
        <v>7.1212444391981808</v>
      </c>
      <c r="H629" s="307">
        <f t="shared" ca="1" si="273"/>
        <v>-103.41050566600019</v>
      </c>
      <c r="I629" s="304">
        <f t="shared" ca="1" si="274"/>
        <v>103.6554137730426</v>
      </c>
      <c r="J629" s="306">
        <f t="shared" ca="1" si="275"/>
        <v>644.29262010737602</v>
      </c>
      <c r="K629" s="307">
        <f t="shared" ca="1" si="276"/>
        <v>-3.8278606926803067</v>
      </c>
      <c r="L629" s="304">
        <f t="shared" ca="1" si="261"/>
        <v>644.30399101845558</v>
      </c>
      <c r="M629" s="306">
        <f t="shared" ca="1" si="277"/>
        <v>-1.5020410348727751</v>
      </c>
      <c r="N629" s="304">
        <f t="shared" ca="1" si="278"/>
        <v>-86.06061195367252</v>
      </c>
      <c r="P629" s="310">
        <f t="shared" ca="1" si="279"/>
        <v>23</v>
      </c>
      <c r="Q629" s="304">
        <f t="shared" ca="1" si="280"/>
        <v>0</v>
      </c>
      <c r="R629" s="306">
        <f t="shared" ca="1" si="281"/>
        <v>0</v>
      </c>
      <c r="S629" s="307">
        <f t="shared" ca="1" si="282"/>
        <v>3.0549999999999997</v>
      </c>
      <c r="T629" s="304">
        <f t="shared" ca="1" si="262"/>
        <v>29.969549999999998</v>
      </c>
      <c r="U629" s="311">
        <f t="shared" ca="1" si="263"/>
        <v>0</v>
      </c>
      <c r="V629" s="306">
        <f t="shared" ca="1" si="264"/>
        <v>1.2254690026987032</v>
      </c>
      <c r="W629" s="304">
        <f t="shared" ca="1" si="265"/>
        <v>26.962439225900727</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0.96117114314749941</v>
      </c>
      <c r="AH629" s="304">
        <f t="shared" ca="1" si="289"/>
        <v>-8.8256501933825469</v>
      </c>
    </row>
    <row r="630" spans="1:34" x14ac:dyDescent="0.2">
      <c r="A630" s="347">
        <f t="shared" ca="1" si="267"/>
        <v>1E-4</v>
      </c>
      <c r="B630" s="304">
        <f t="shared" ca="1" si="268"/>
        <v>33.323500000000962</v>
      </c>
      <c r="D630" s="306">
        <f t="shared" ca="1" si="269"/>
        <v>-0.60633392531488051</v>
      </c>
      <c r="E630" s="307">
        <f t="shared" ca="1" si="270"/>
        <v>-1.0051768606439602</v>
      </c>
      <c r="F630" s="304">
        <f t="shared" ca="1" si="271"/>
        <v>1.1738915410555604</v>
      </c>
      <c r="G630" s="306">
        <f t="shared" ca="1" si="272"/>
        <v>7.1211838058056491</v>
      </c>
      <c r="H630" s="307">
        <f t="shared" ca="1" si="273"/>
        <v>-103.41060618368626</v>
      </c>
      <c r="I630" s="304">
        <f t="shared" ca="1" si="274"/>
        <v>103.65550988767322</v>
      </c>
      <c r="J630" s="306">
        <f t="shared" ca="1" si="275"/>
        <v>644.29262010737602</v>
      </c>
      <c r="K630" s="307">
        <f t="shared" ca="1" si="276"/>
        <v>-3.838201748272791</v>
      </c>
      <c r="L630" s="304">
        <f t="shared" ca="1" si="261"/>
        <v>644.30405253846413</v>
      </c>
      <c r="M630" s="306">
        <f t="shared" ca="1" si="277"/>
        <v>-1.502041685063124</v>
      </c>
      <c r="N630" s="304">
        <f t="shared" ca="1" si="278"/>
        <v>-86.060649206835393</v>
      </c>
      <c r="P630" s="310">
        <f t="shared" ca="1" si="279"/>
        <v>23</v>
      </c>
      <c r="Q630" s="304">
        <f t="shared" ca="1" si="280"/>
        <v>0</v>
      </c>
      <c r="R630" s="306">
        <f t="shared" ca="1" si="281"/>
        <v>0</v>
      </c>
      <c r="S630" s="307">
        <f t="shared" ca="1" si="282"/>
        <v>3.0549999999999997</v>
      </c>
      <c r="T630" s="304">
        <f t="shared" ca="1" si="262"/>
        <v>29.969549999999998</v>
      </c>
      <c r="U630" s="311">
        <f t="shared" ca="1" si="263"/>
        <v>0</v>
      </c>
      <c r="V630" s="306">
        <f t="shared" ca="1" si="264"/>
        <v>1.2254702699637132</v>
      </c>
      <c r="W630" s="304">
        <f t="shared" ca="1" si="265"/>
        <v>26.962517109919986</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0.96114608704517757</v>
      </c>
      <c r="AH630" s="304">
        <f t="shared" ca="1" si="289"/>
        <v>-8.8256756876925468</v>
      </c>
    </row>
    <row r="631" spans="1:34" x14ac:dyDescent="0.2">
      <c r="A631" s="347">
        <f t="shared" ca="1" si="267"/>
        <v>1E-4</v>
      </c>
      <c r="B631" s="304">
        <f t="shared" ca="1" si="268"/>
        <v>33.323600000000965</v>
      </c>
      <c r="D631" s="306">
        <f t="shared" ca="1" si="269"/>
        <v>-0.60632995195049899</v>
      </c>
      <c r="E631" s="307">
        <f t="shared" ca="1" si="270"/>
        <v>-1.0051510326964745</v>
      </c>
      <c r="F631" s="304">
        <f t="shared" ca="1" si="271"/>
        <v>1.1738673729016766</v>
      </c>
      <c r="G631" s="306">
        <f t="shared" ca="1" si="272"/>
        <v>7.1211231728104538</v>
      </c>
      <c r="H631" s="307">
        <f t="shared" ca="1" si="273"/>
        <v>-103.41070669878953</v>
      </c>
      <c r="I631" s="304">
        <f t="shared" ca="1" si="274"/>
        <v>103.65560599979825</v>
      </c>
      <c r="J631" s="306">
        <f t="shared" ca="1" si="275"/>
        <v>644.29262010737602</v>
      </c>
      <c r="K631" s="307">
        <f t="shared" ca="1" si="276"/>
        <v>-3.8485428139169149</v>
      </c>
      <c r="L631" s="304">
        <f t="shared" ca="1" si="261"/>
        <v>644.30411422450038</v>
      </c>
      <c r="M631" s="306">
        <f t="shared" ca="1" si="277"/>
        <v>-1.5020423352467311</v>
      </c>
      <c r="N631" s="304">
        <f t="shared" ca="1" si="278"/>
        <v>-86.060686459611986</v>
      </c>
      <c r="P631" s="310">
        <f t="shared" ca="1" si="279"/>
        <v>23</v>
      </c>
      <c r="Q631" s="304">
        <f t="shared" ca="1" si="280"/>
        <v>0</v>
      </c>
      <c r="R631" s="306">
        <f t="shared" ca="1" si="281"/>
        <v>0</v>
      </c>
      <c r="S631" s="307">
        <f t="shared" ca="1" si="282"/>
        <v>3.0549999999999997</v>
      </c>
      <c r="T631" s="304">
        <f t="shared" ca="1" si="262"/>
        <v>29.969549999999998</v>
      </c>
      <c r="U631" s="311">
        <f t="shared" ca="1" si="263"/>
        <v>0</v>
      </c>
      <c r="V631" s="306">
        <f t="shared" ca="1" si="264"/>
        <v>1.2254715372312661</v>
      </c>
      <c r="W631" s="304">
        <f t="shared" ca="1" si="265"/>
        <v>26.962594992841492</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0.96112103129351745</v>
      </c>
      <c r="AH631" s="304">
        <f t="shared" ca="1" si="289"/>
        <v>-8.8257011816432041</v>
      </c>
    </row>
    <row r="632" spans="1:34" x14ac:dyDescent="0.2">
      <c r="A632" s="347">
        <f t="shared" ca="1" si="267"/>
        <v>1E-4</v>
      </c>
      <c r="B632" s="304">
        <f t="shared" ca="1" si="268"/>
        <v>33.323700000000969</v>
      </c>
      <c r="D632" s="306">
        <f t="shared" ca="1" si="269"/>
        <v>-0.60632597858746173</v>
      </c>
      <c r="E632" s="307">
        <f t="shared" ca="1" si="270"/>
        <v>-1.0051252051130035</v>
      </c>
      <c r="F632" s="304">
        <f t="shared" ca="1" si="271"/>
        <v>1.1738432051443244</v>
      </c>
      <c r="G632" s="306">
        <f t="shared" ca="1" si="272"/>
        <v>7.1210625402125949</v>
      </c>
      <c r="H632" s="307">
        <f t="shared" ca="1" si="273"/>
        <v>-103.41080721131004</v>
      </c>
      <c r="I632" s="304">
        <f t="shared" ca="1" si="274"/>
        <v>103.65570210941776</v>
      </c>
      <c r="J632" s="306">
        <f t="shared" ca="1" si="275"/>
        <v>644.29262010737602</v>
      </c>
      <c r="K632" s="307">
        <f t="shared" ca="1" si="276"/>
        <v>-3.8588838896124198</v>
      </c>
      <c r="L632" s="304">
        <f t="shared" ca="1" si="261"/>
        <v>644.30417607656489</v>
      </c>
      <c r="M632" s="306">
        <f t="shared" ca="1" si="277"/>
        <v>-1.5020429854235968</v>
      </c>
      <c r="N632" s="304">
        <f t="shared" ca="1" si="278"/>
        <v>-86.060723712002329</v>
      </c>
      <c r="P632" s="310">
        <f t="shared" ca="1" si="279"/>
        <v>23</v>
      </c>
      <c r="Q632" s="304">
        <f t="shared" ca="1" si="280"/>
        <v>0</v>
      </c>
      <c r="R632" s="306">
        <f t="shared" ca="1" si="281"/>
        <v>0</v>
      </c>
      <c r="S632" s="307">
        <f t="shared" ca="1" si="282"/>
        <v>3.0549999999999997</v>
      </c>
      <c r="T632" s="304">
        <f t="shared" ca="1" si="262"/>
        <v>29.969549999999998</v>
      </c>
      <c r="U632" s="311">
        <f t="shared" ca="1" si="263"/>
        <v>0</v>
      </c>
      <c r="V632" s="306">
        <f t="shared" ca="1" si="264"/>
        <v>1.2254728045013614</v>
      </c>
      <c r="W632" s="304">
        <f t="shared" ca="1" si="265"/>
        <v>26.962672874665241</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0.96109597589250662</v>
      </c>
      <c r="AH632" s="304">
        <f t="shared" ca="1" si="289"/>
        <v>-8.8257266752345309</v>
      </c>
    </row>
    <row r="633" spans="1:34" x14ac:dyDescent="0.2">
      <c r="A633" s="347">
        <f t="shared" ca="1" si="267"/>
        <v>1E-4</v>
      </c>
      <c r="B633" s="304">
        <f t="shared" ca="1" si="268"/>
        <v>33.323800000000972</v>
      </c>
      <c r="D633" s="306">
        <f t="shared" ca="1" si="269"/>
        <v>-0.60632200522576796</v>
      </c>
      <c r="E633" s="307">
        <f t="shared" ca="1" si="270"/>
        <v>-1.0050993778935471</v>
      </c>
      <c r="F633" s="304">
        <f t="shared" ca="1" si="271"/>
        <v>1.173819037783504</v>
      </c>
      <c r="G633" s="306">
        <f t="shared" ca="1" si="272"/>
        <v>7.1210019080120723</v>
      </c>
      <c r="H633" s="307">
        <f t="shared" ca="1" si="273"/>
        <v>-103.41090772124784</v>
      </c>
      <c r="I633" s="304">
        <f t="shared" ca="1" si="274"/>
        <v>103.65579821653175</v>
      </c>
      <c r="J633" s="306">
        <f t="shared" ca="1" si="275"/>
        <v>644.29262010737602</v>
      </c>
      <c r="K633" s="307">
        <f t="shared" ca="1" si="276"/>
        <v>-3.8692249753590477</v>
      </c>
      <c r="L633" s="304">
        <f t="shared" ca="1" si="261"/>
        <v>644.30423809465776</v>
      </c>
      <c r="M633" s="306">
        <f t="shared" ca="1" si="277"/>
        <v>-1.5020436355937208</v>
      </c>
      <c r="N633" s="304">
        <f t="shared" ca="1" si="278"/>
        <v>-86.060760964006391</v>
      </c>
      <c r="P633" s="310">
        <f t="shared" ca="1" si="279"/>
        <v>23</v>
      </c>
      <c r="Q633" s="304">
        <f t="shared" ca="1" si="280"/>
        <v>0</v>
      </c>
      <c r="R633" s="306">
        <f t="shared" ca="1" si="281"/>
        <v>0</v>
      </c>
      <c r="S633" s="307">
        <f t="shared" ca="1" si="282"/>
        <v>3.0549999999999997</v>
      </c>
      <c r="T633" s="304">
        <f t="shared" ca="1" si="262"/>
        <v>29.969549999999998</v>
      </c>
      <c r="U633" s="311">
        <f t="shared" ca="1" si="263"/>
        <v>0</v>
      </c>
      <c r="V633" s="306">
        <f t="shared" ca="1" si="264"/>
        <v>1.2254740717739989</v>
      </c>
      <c r="W633" s="304">
        <f t="shared" ca="1" si="265"/>
        <v>26.96275075539123</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0.96107092084214685</v>
      </c>
      <c r="AH633" s="304">
        <f t="shared" ca="1" si="289"/>
        <v>-8.8257521684665274</v>
      </c>
    </row>
    <row r="634" spans="1:34" x14ac:dyDescent="0.2">
      <c r="A634" s="347">
        <f t="shared" ca="1" si="267"/>
        <v>1E-4</v>
      </c>
      <c r="B634" s="304">
        <f t="shared" ca="1" si="268"/>
        <v>33.323900000000975</v>
      </c>
      <c r="D634" s="306">
        <f t="shared" ca="1" si="269"/>
        <v>-0.60631803186542066</v>
      </c>
      <c r="E634" s="307">
        <f t="shared" ca="1" si="270"/>
        <v>-1.0050735510381053</v>
      </c>
      <c r="F634" s="304">
        <f t="shared" ca="1" si="271"/>
        <v>1.1737948708192176</v>
      </c>
      <c r="G634" s="306">
        <f t="shared" ca="1" si="272"/>
        <v>7.1209412762088862</v>
      </c>
      <c r="H634" s="307">
        <f t="shared" ca="1" si="273"/>
        <v>-103.41100822860294</v>
      </c>
      <c r="I634" s="304">
        <f t="shared" ca="1" si="274"/>
        <v>103.65589432114028</v>
      </c>
      <c r="J634" s="306">
        <f t="shared" ca="1" si="275"/>
        <v>644.29262010737602</v>
      </c>
      <c r="K634" s="307">
        <f t="shared" ca="1" si="276"/>
        <v>-3.8795660711565403</v>
      </c>
      <c r="L634" s="304">
        <f t="shared" ca="1" si="261"/>
        <v>644.30430027877981</v>
      </c>
      <c r="M634" s="306">
        <f t="shared" ca="1" si="277"/>
        <v>-1.5020442857571032</v>
      </c>
      <c r="N634" s="304">
        <f t="shared" ca="1" si="278"/>
        <v>-86.060798215624203</v>
      </c>
      <c r="P634" s="310">
        <f t="shared" ca="1" si="279"/>
        <v>23</v>
      </c>
      <c r="Q634" s="304">
        <f t="shared" ca="1" si="280"/>
        <v>0</v>
      </c>
      <c r="R634" s="306">
        <f t="shared" ca="1" si="281"/>
        <v>0</v>
      </c>
      <c r="S634" s="307">
        <f t="shared" ca="1" si="282"/>
        <v>3.0549999999999997</v>
      </c>
      <c r="T634" s="304">
        <f t="shared" ca="1" si="262"/>
        <v>29.969549999999998</v>
      </c>
      <c r="U634" s="311">
        <f t="shared" ca="1" si="263"/>
        <v>0</v>
      </c>
      <c r="V634" s="306">
        <f t="shared" ca="1" si="264"/>
        <v>1.225475339049179</v>
      </c>
      <c r="W634" s="304">
        <f t="shared" ca="1" si="265"/>
        <v>26.962828635019491</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0.96104586614243637</v>
      </c>
      <c r="AH634" s="304">
        <f t="shared" ca="1" si="289"/>
        <v>-8.8257776613391918</v>
      </c>
    </row>
    <row r="635" spans="1:34" x14ac:dyDescent="0.2">
      <c r="A635" s="347">
        <f t="shared" ca="1" si="267"/>
        <v>1E-4</v>
      </c>
      <c r="B635" s="304">
        <f t="shared" ca="1" si="268"/>
        <v>33.324000000000979</v>
      </c>
      <c r="D635" s="306">
        <f t="shared" ca="1" si="269"/>
        <v>-0.60631405850641995</v>
      </c>
      <c r="E635" s="307">
        <f t="shared" ca="1" si="270"/>
        <v>-1.0050477245466674</v>
      </c>
      <c r="F635" s="304">
        <f t="shared" ca="1" si="271"/>
        <v>1.1737707042514565</v>
      </c>
      <c r="G635" s="306">
        <f t="shared" ca="1" si="272"/>
        <v>7.1208806448030355</v>
      </c>
      <c r="H635" s="307">
        <f t="shared" ca="1" si="273"/>
        <v>-103.41110873337539</v>
      </c>
      <c r="I635" s="304">
        <f t="shared" ca="1" si="274"/>
        <v>103.65599042324335</v>
      </c>
      <c r="J635" s="306">
        <f t="shared" ca="1" si="275"/>
        <v>644.29262010737602</v>
      </c>
      <c r="K635" s="307">
        <f t="shared" ca="1" si="276"/>
        <v>-3.8899071770046394</v>
      </c>
      <c r="L635" s="304">
        <f t="shared" ca="1" si="261"/>
        <v>644.30436262893113</v>
      </c>
      <c r="M635" s="306">
        <f t="shared" ca="1" si="277"/>
        <v>-1.5020449359137444</v>
      </c>
      <c r="N635" s="304">
        <f t="shared" ca="1" si="278"/>
        <v>-86.060835466855764</v>
      </c>
      <c r="P635" s="310">
        <f t="shared" ca="1" si="279"/>
        <v>23</v>
      </c>
      <c r="Q635" s="304">
        <f t="shared" ca="1" si="280"/>
        <v>0</v>
      </c>
      <c r="R635" s="306">
        <f t="shared" ca="1" si="281"/>
        <v>0</v>
      </c>
      <c r="S635" s="307">
        <f t="shared" ca="1" si="282"/>
        <v>3.0549999999999997</v>
      </c>
      <c r="T635" s="304">
        <f t="shared" ca="1" si="262"/>
        <v>29.969549999999998</v>
      </c>
      <c r="U635" s="311">
        <f t="shared" ca="1" si="263"/>
        <v>0</v>
      </c>
      <c r="V635" s="306">
        <f t="shared" ca="1" si="264"/>
        <v>1.2254766063269016</v>
      </c>
      <c r="W635" s="304">
        <f t="shared" ca="1" si="265"/>
        <v>26.962906513550017</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0.96102081179336984</v>
      </c>
      <c r="AH635" s="304">
        <f t="shared" ca="1" si="289"/>
        <v>-8.8258031538525348</v>
      </c>
    </row>
    <row r="636" spans="1:34" x14ac:dyDescent="0.2">
      <c r="A636" s="347">
        <f t="shared" ca="1" si="267"/>
        <v>1E-4</v>
      </c>
      <c r="B636" s="304">
        <f t="shared" ca="1" si="268"/>
        <v>33.324100000000982</v>
      </c>
      <c r="D636" s="306">
        <f t="shared" ca="1" si="269"/>
        <v>-0.60631008514876472</v>
      </c>
      <c r="E636" s="307">
        <f t="shared" ca="1" si="270"/>
        <v>-1.0050218984192387</v>
      </c>
      <c r="F636" s="304">
        <f t="shared" ca="1" si="271"/>
        <v>1.173746538080225</v>
      </c>
      <c r="G636" s="306">
        <f t="shared" ca="1" si="272"/>
        <v>7.1208200137945203</v>
      </c>
      <c r="H636" s="307">
        <f t="shared" ca="1" si="273"/>
        <v>-103.41120923556522</v>
      </c>
      <c r="I636" s="304">
        <f t="shared" ca="1" si="274"/>
        <v>103.65608652284104</v>
      </c>
      <c r="J636" s="306">
        <f t="shared" ca="1" si="275"/>
        <v>644.29262010737602</v>
      </c>
      <c r="K636" s="307">
        <f t="shared" ca="1" si="276"/>
        <v>-3.9002482929030866</v>
      </c>
      <c r="L636" s="304">
        <f t="shared" ca="1" si="261"/>
        <v>644.30442514511253</v>
      </c>
      <c r="M636" s="306">
        <f t="shared" ca="1" si="277"/>
        <v>-1.5020455860636441</v>
      </c>
      <c r="N636" s="304">
        <f t="shared" ca="1" si="278"/>
        <v>-86.060872717701073</v>
      </c>
      <c r="P636" s="310">
        <f t="shared" ca="1" si="279"/>
        <v>23</v>
      </c>
      <c r="Q636" s="304">
        <f t="shared" ca="1" si="280"/>
        <v>0</v>
      </c>
      <c r="R636" s="306">
        <f t="shared" ca="1" si="281"/>
        <v>0</v>
      </c>
      <c r="S636" s="307">
        <f t="shared" ca="1" si="282"/>
        <v>3.0549999999999997</v>
      </c>
      <c r="T636" s="304">
        <f t="shared" ca="1" si="262"/>
        <v>29.969549999999998</v>
      </c>
      <c r="U636" s="311">
        <f t="shared" ca="1" si="263"/>
        <v>0</v>
      </c>
      <c r="V636" s="306">
        <f t="shared" ca="1" si="264"/>
        <v>1.2254778736071665</v>
      </c>
      <c r="W636" s="304">
        <f t="shared" ca="1" si="265"/>
        <v>26.962984390982832</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0.96099575779494728</v>
      </c>
      <c r="AH636" s="304">
        <f t="shared" ca="1" si="289"/>
        <v>-8.8258286460065527</v>
      </c>
    </row>
    <row r="637" spans="1:34" x14ac:dyDescent="0.2">
      <c r="A637" s="347">
        <f t="shared" ca="1" si="267"/>
        <v>1E-4</v>
      </c>
      <c r="B637" s="304">
        <f t="shared" ca="1" si="268"/>
        <v>33.324200000000985</v>
      </c>
      <c r="D637" s="306">
        <f t="shared" ca="1" si="269"/>
        <v>-0.60630611179245886</v>
      </c>
      <c r="E637" s="307">
        <f t="shared" ca="1" si="270"/>
        <v>-1.0049960726558087</v>
      </c>
      <c r="F637" s="304">
        <f t="shared" ca="1" si="271"/>
        <v>1.1737223723055163</v>
      </c>
      <c r="G637" s="306">
        <f t="shared" ca="1" si="272"/>
        <v>7.1207593831833407</v>
      </c>
      <c r="H637" s="307">
        <f t="shared" ca="1" si="273"/>
        <v>-103.41130973517249</v>
      </c>
      <c r="I637" s="304">
        <f t="shared" ca="1" si="274"/>
        <v>103.65618261993338</v>
      </c>
      <c r="J637" s="306">
        <f t="shared" ca="1" si="275"/>
        <v>644.29262010737602</v>
      </c>
      <c r="K637" s="307">
        <f t="shared" ca="1" si="276"/>
        <v>-3.9105894188516235</v>
      </c>
      <c r="L637" s="304">
        <f t="shared" ca="1" si="261"/>
        <v>644.30448782732412</v>
      </c>
      <c r="M637" s="306">
        <f t="shared" ca="1" si="277"/>
        <v>-1.5020462362068028</v>
      </c>
      <c r="N637" s="304">
        <f t="shared" ca="1" si="278"/>
        <v>-86.060909968160146</v>
      </c>
      <c r="P637" s="310">
        <f t="shared" ca="1" si="279"/>
        <v>23</v>
      </c>
      <c r="Q637" s="304">
        <f t="shared" ca="1" si="280"/>
        <v>0</v>
      </c>
      <c r="R637" s="306">
        <f t="shared" ca="1" si="281"/>
        <v>0</v>
      </c>
      <c r="S637" s="307">
        <f t="shared" ca="1" si="282"/>
        <v>3.0549999999999997</v>
      </c>
      <c r="T637" s="304">
        <f t="shared" ca="1" si="262"/>
        <v>29.969549999999998</v>
      </c>
      <c r="U637" s="311">
        <f t="shared" ca="1" si="263"/>
        <v>0</v>
      </c>
      <c r="V637" s="306">
        <f t="shared" ca="1" si="264"/>
        <v>1.2254791408899741</v>
      </c>
      <c r="W637" s="304">
        <f t="shared" ca="1" si="265"/>
        <v>26.963062267317969</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0.96097070414716157</v>
      </c>
      <c r="AH637" s="304">
        <f t="shared" ca="1" si="289"/>
        <v>-8.8258541378012545</v>
      </c>
    </row>
    <row r="638" spans="1:34" x14ac:dyDescent="0.2">
      <c r="A638" s="347">
        <f t="shared" ca="1" si="267"/>
        <v>1E-4</v>
      </c>
      <c r="B638" s="304">
        <f t="shared" ca="1" si="268"/>
        <v>33.324300000000989</v>
      </c>
      <c r="D638" s="306">
        <f t="shared" ca="1" si="269"/>
        <v>-0.60630213843750058</v>
      </c>
      <c r="E638" s="307">
        <f t="shared" ca="1" si="270"/>
        <v>-1.0049702472563666</v>
      </c>
      <c r="F638" s="304">
        <f t="shared" ca="1" si="271"/>
        <v>1.1736982069273212</v>
      </c>
      <c r="G638" s="306">
        <f t="shared" ca="1" si="272"/>
        <v>7.1206987529694965</v>
      </c>
      <c r="H638" s="307">
        <f t="shared" ca="1" si="273"/>
        <v>-103.41141023219723</v>
      </c>
      <c r="I638" s="304">
        <f t="shared" ca="1" si="274"/>
        <v>103.65627871452035</v>
      </c>
      <c r="J638" s="306">
        <f t="shared" ca="1" si="275"/>
        <v>644.29262010737602</v>
      </c>
      <c r="K638" s="307">
        <f t="shared" ca="1" si="276"/>
        <v>-3.920930554849992</v>
      </c>
      <c r="L638" s="304">
        <f t="shared" ca="1" si="261"/>
        <v>644.30455067556636</v>
      </c>
      <c r="M638" s="306">
        <f t="shared" ca="1" si="277"/>
        <v>-1.5020468863432204</v>
      </c>
      <c r="N638" s="304">
        <f t="shared" ca="1" si="278"/>
        <v>-86.060947218232982</v>
      </c>
      <c r="P638" s="310">
        <f t="shared" ca="1" si="279"/>
        <v>23</v>
      </c>
      <c r="Q638" s="304">
        <f t="shared" ca="1" si="280"/>
        <v>0</v>
      </c>
      <c r="R638" s="306">
        <f t="shared" ca="1" si="281"/>
        <v>0</v>
      </c>
      <c r="S638" s="307">
        <f t="shared" ca="1" si="282"/>
        <v>3.0549999999999997</v>
      </c>
      <c r="T638" s="304">
        <f t="shared" ca="1" si="262"/>
        <v>29.969549999999998</v>
      </c>
      <c r="U638" s="311">
        <f t="shared" ca="1" si="263"/>
        <v>0</v>
      </c>
      <c r="V638" s="306">
        <f t="shared" ca="1" si="264"/>
        <v>1.2254804081753239</v>
      </c>
      <c r="W638" s="304">
        <f t="shared" ca="1" si="265"/>
        <v>26.963140142555385</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0.96094565084999672</v>
      </c>
      <c r="AH638" s="304">
        <f t="shared" ca="1" si="289"/>
        <v>-8.8258796292366526</v>
      </c>
    </row>
    <row r="639" spans="1:34" x14ac:dyDescent="0.2">
      <c r="A639" s="347">
        <f t="shared" ca="1" si="267"/>
        <v>1E-4</v>
      </c>
      <c r="B639" s="304">
        <f t="shared" ca="1" si="268"/>
        <v>33.324400000000992</v>
      </c>
      <c r="D639" s="306">
        <f t="shared" ca="1" si="269"/>
        <v>-0.60629816508388978</v>
      </c>
      <c r="E639" s="307">
        <f t="shared" ca="1" si="270"/>
        <v>-1.0049444222209285</v>
      </c>
      <c r="F639" s="304">
        <f t="shared" ca="1" si="271"/>
        <v>1.1736740419456535</v>
      </c>
      <c r="G639" s="306">
        <f t="shared" ca="1" si="272"/>
        <v>7.1206381231529878</v>
      </c>
      <c r="H639" s="307">
        <f t="shared" ca="1" si="273"/>
        <v>-103.41151072663945</v>
      </c>
      <c r="I639" s="304">
        <f t="shared" ca="1" si="274"/>
        <v>103.65637480660206</v>
      </c>
      <c r="J639" s="306">
        <f t="shared" ca="1" si="275"/>
        <v>644.29262010737602</v>
      </c>
      <c r="K639" s="307">
        <f t="shared" ca="1" si="276"/>
        <v>-3.9312717008979337</v>
      </c>
      <c r="L639" s="304">
        <f t="shared" ca="1" si="261"/>
        <v>644.30461368983993</v>
      </c>
      <c r="M639" s="306">
        <f t="shared" ca="1" si="277"/>
        <v>-1.5020475364728969</v>
      </c>
      <c r="N639" s="304">
        <f t="shared" ca="1" si="278"/>
        <v>-86.060984467919582</v>
      </c>
      <c r="P639" s="310">
        <f t="shared" ca="1" si="279"/>
        <v>23</v>
      </c>
      <c r="Q639" s="304">
        <f t="shared" ca="1" si="280"/>
        <v>0</v>
      </c>
      <c r="R639" s="306">
        <f t="shared" ca="1" si="281"/>
        <v>0</v>
      </c>
      <c r="S639" s="307">
        <f t="shared" ca="1" si="282"/>
        <v>3.0549999999999997</v>
      </c>
      <c r="T639" s="304">
        <f t="shared" ca="1" si="262"/>
        <v>29.969549999999998</v>
      </c>
      <c r="U639" s="311">
        <f t="shared" ca="1" si="263"/>
        <v>0</v>
      </c>
      <c r="V639" s="306">
        <f t="shared" ca="1" si="264"/>
        <v>1.2254816754632161</v>
      </c>
      <c r="W639" s="304">
        <f t="shared" ca="1" si="265"/>
        <v>26.963218016695141</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0.96092059790347584</v>
      </c>
      <c r="AH639" s="304">
        <f t="shared" ca="1" si="289"/>
        <v>-8.8259051203127292</v>
      </c>
    </row>
    <row r="640" spans="1:34" x14ac:dyDescent="0.2">
      <c r="A640" s="347">
        <f t="shared" ca="1" si="267"/>
        <v>1E-4</v>
      </c>
      <c r="B640" s="304">
        <f t="shared" ca="1" si="268"/>
        <v>33.324500000000995</v>
      </c>
      <c r="D640" s="306">
        <f t="shared" ca="1" si="269"/>
        <v>-0.60629419173162924</v>
      </c>
      <c r="E640" s="307">
        <f t="shared" ca="1" si="270"/>
        <v>-1.0049185975494712</v>
      </c>
      <c r="F640" s="304">
        <f t="shared" ca="1" si="271"/>
        <v>1.1736498773604953</v>
      </c>
      <c r="G640" s="306">
        <f t="shared" ca="1" si="272"/>
        <v>7.1205774937338147</v>
      </c>
      <c r="H640" s="307">
        <f t="shared" ca="1" si="273"/>
        <v>-103.4116112184992</v>
      </c>
      <c r="I640" s="304">
        <f t="shared" ca="1" si="274"/>
        <v>103.65647089617849</v>
      </c>
      <c r="J640" s="306">
        <f t="shared" ca="1" si="275"/>
        <v>644.29262010737602</v>
      </c>
      <c r="K640" s="307">
        <f t="shared" ca="1" si="276"/>
        <v>-3.9416128569951905</v>
      </c>
      <c r="L640" s="304">
        <f t="shared" ca="1" si="261"/>
        <v>644.30467687014504</v>
      </c>
      <c r="M640" s="306">
        <f t="shared" ca="1" si="277"/>
        <v>-1.5020481865958324</v>
      </c>
      <c r="N640" s="304">
        <f t="shared" ca="1" si="278"/>
        <v>-86.061021717219944</v>
      </c>
      <c r="P640" s="310">
        <f t="shared" ca="1" si="279"/>
        <v>23</v>
      </c>
      <c r="Q640" s="304">
        <f t="shared" ca="1" si="280"/>
        <v>0</v>
      </c>
      <c r="R640" s="306">
        <f t="shared" ca="1" si="281"/>
        <v>0</v>
      </c>
      <c r="S640" s="307">
        <f t="shared" ca="1" si="282"/>
        <v>3.0549999999999997</v>
      </c>
      <c r="T640" s="304">
        <f t="shared" ca="1" si="262"/>
        <v>29.969549999999998</v>
      </c>
      <c r="U640" s="311">
        <f t="shared" ca="1" si="263"/>
        <v>0</v>
      </c>
      <c r="V640" s="306">
        <f t="shared" ca="1" si="264"/>
        <v>1.2254829427536502</v>
      </c>
      <c r="W640" s="304">
        <f t="shared" ca="1" si="265"/>
        <v>26.963295889737193</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0.96089554530757404</v>
      </c>
      <c r="AH640" s="304">
        <f t="shared" ca="1" si="289"/>
        <v>-8.8259306110295075</v>
      </c>
    </row>
    <row r="641" spans="1:34" x14ac:dyDescent="0.2">
      <c r="A641" s="347">
        <f t="shared" ca="1" si="267"/>
        <v>1E-4</v>
      </c>
      <c r="B641" s="304">
        <f t="shared" ca="1" si="268"/>
        <v>33.324600000000999</v>
      </c>
      <c r="D641" s="306">
        <f t="shared" ca="1" si="269"/>
        <v>-0.60629021838071917</v>
      </c>
      <c r="E641" s="307">
        <f t="shared" ca="1" si="270"/>
        <v>-1.0048927732420108</v>
      </c>
      <c r="F641" s="304">
        <f t="shared" ca="1" si="271"/>
        <v>1.173625713171861</v>
      </c>
      <c r="G641" s="306">
        <f t="shared" ca="1" si="272"/>
        <v>7.120516864711977</v>
      </c>
      <c r="H641" s="307">
        <f t="shared" ca="1" si="273"/>
        <v>-103.41171170777653</v>
      </c>
      <c r="I641" s="304">
        <f t="shared" ca="1" si="274"/>
        <v>103.65656698324972</v>
      </c>
      <c r="J641" s="306">
        <f t="shared" ca="1" si="275"/>
        <v>644.29262010737602</v>
      </c>
      <c r="K641" s="307">
        <f t="shared" ca="1" si="276"/>
        <v>-3.9519540231415045</v>
      </c>
      <c r="L641" s="304">
        <f t="shared" ca="1" si="261"/>
        <v>644.30474021648217</v>
      </c>
      <c r="M641" s="306">
        <f t="shared" ca="1" si="277"/>
        <v>-1.502048836712027</v>
      </c>
      <c r="N641" s="304">
        <f t="shared" ca="1" si="278"/>
        <v>-86.061058966134098</v>
      </c>
      <c r="P641" s="310">
        <f t="shared" ca="1" si="279"/>
        <v>23</v>
      </c>
      <c r="Q641" s="304">
        <f t="shared" ca="1" si="280"/>
        <v>0</v>
      </c>
      <c r="R641" s="306">
        <f t="shared" ca="1" si="281"/>
        <v>0</v>
      </c>
      <c r="S641" s="307">
        <f t="shared" ca="1" si="282"/>
        <v>3.0549999999999997</v>
      </c>
      <c r="T641" s="304">
        <f t="shared" ca="1" si="262"/>
        <v>29.969549999999998</v>
      </c>
      <c r="U641" s="311">
        <f t="shared" ca="1" si="263"/>
        <v>0</v>
      </c>
      <c r="V641" s="306">
        <f t="shared" ca="1" si="264"/>
        <v>1.225484210046627</v>
      </c>
      <c r="W641" s="304">
        <f t="shared" ca="1" si="265"/>
        <v>26.963373761681613</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0.96087049306230554</v>
      </c>
      <c r="AH641" s="304">
        <f t="shared" ca="1" si="289"/>
        <v>-8.8259561013869714</v>
      </c>
    </row>
    <row r="642" spans="1:34" x14ac:dyDescent="0.2">
      <c r="A642" s="347">
        <f t="shared" ca="1" si="267"/>
        <v>1E-4</v>
      </c>
      <c r="B642" s="304">
        <f t="shared" ca="1" si="268"/>
        <v>33.324700000001002</v>
      </c>
      <c r="D642" s="306">
        <f t="shared" ca="1" si="269"/>
        <v>-0.60628624503116035</v>
      </c>
      <c r="E642" s="307">
        <f t="shared" ca="1" si="270"/>
        <v>-1.0048669492985258</v>
      </c>
      <c r="F642" s="304">
        <f t="shared" ca="1" si="271"/>
        <v>1.1736015493797332</v>
      </c>
      <c r="G642" s="306">
        <f t="shared" ca="1" si="272"/>
        <v>7.1204562360874739</v>
      </c>
      <c r="H642" s="307">
        <f t="shared" ca="1" si="273"/>
        <v>-103.41181219447147</v>
      </c>
      <c r="I642" s="304">
        <f t="shared" ca="1" si="274"/>
        <v>103.65666306781573</v>
      </c>
      <c r="J642" s="306">
        <f t="shared" ca="1" si="275"/>
        <v>644.29262010737602</v>
      </c>
      <c r="K642" s="307">
        <f t="shared" ca="1" si="276"/>
        <v>-3.9622951993366167</v>
      </c>
      <c r="L642" s="304">
        <f t="shared" ca="1" si="261"/>
        <v>644.30480372885177</v>
      </c>
      <c r="M642" s="306">
        <f t="shared" ca="1" si="277"/>
        <v>-1.5020494868214811</v>
      </c>
      <c r="N642" s="304">
        <f t="shared" ca="1" si="278"/>
        <v>-86.06109621466203</v>
      </c>
      <c r="P642" s="310">
        <f t="shared" ca="1" si="279"/>
        <v>23</v>
      </c>
      <c r="Q642" s="304">
        <f t="shared" ca="1" si="280"/>
        <v>0</v>
      </c>
      <c r="R642" s="306">
        <f t="shared" ca="1" si="281"/>
        <v>0</v>
      </c>
      <c r="S642" s="307">
        <f t="shared" ca="1" si="282"/>
        <v>3.0549999999999997</v>
      </c>
      <c r="T642" s="304">
        <f t="shared" ca="1" si="262"/>
        <v>29.969549999999998</v>
      </c>
      <c r="U642" s="311">
        <f t="shared" ca="1" si="263"/>
        <v>0</v>
      </c>
      <c r="V642" s="306">
        <f t="shared" ca="1" si="264"/>
        <v>1.225485477342146</v>
      </c>
      <c r="W642" s="304">
        <f t="shared" ca="1" si="265"/>
        <v>26.963451632528361</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0.9608454411676508</v>
      </c>
      <c r="AH642" s="304">
        <f t="shared" ca="1" si="289"/>
        <v>-8.825981591385144</v>
      </c>
    </row>
    <row r="643" spans="1:34" x14ac:dyDescent="0.2">
      <c r="A643" s="347">
        <f t="shared" ca="1" si="267"/>
        <v>1E-4</v>
      </c>
      <c r="B643" s="304">
        <f t="shared" ca="1" si="268"/>
        <v>33.324800000001005</v>
      </c>
      <c r="D643" s="306">
        <f t="shared" ca="1" si="269"/>
        <v>-0.60628227168295135</v>
      </c>
      <c r="E643" s="307">
        <f t="shared" ca="1" si="270"/>
        <v>-1.0048411257190253</v>
      </c>
      <c r="F643" s="304">
        <f t="shared" ca="1" si="271"/>
        <v>1.1735773859841192</v>
      </c>
      <c r="G643" s="306">
        <f t="shared" ca="1" si="272"/>
        <v>7.1203956078603055</v>
      </c>
      <c r="H643" s="307">
        <f t="shared" ca="1" si="273"/>
        <v>-103.41191267858403</v>
      </c>
      <c r="I643" s="304">
        <f t="shared" ca="1" si="274"/>
        <v>103.65675914987659</v>
      </c>
      <c r="J643" s="306">
        <f t="shared" ca="1" si="275"/>
        <v>644.29262010737602</v>
      </c>
      <c r="K643" s="307">
        <f t="shared" ca="1" si="276"/>
        <v>-3.9726363855802695</v>
      </c>
      <c r="L643" s="304">
        <f t="shared" ca="1" si="261"/>
        <v>644.30486740725428</v>
      </c>
      <c r="M643" s="306">
        <f t="shared" ca="1" si="277"/>
        <v>-1.5020501369241943</v>
      </c>
      <c r="N643" s="304">
        <f t="shared" ca="1" si="278"/>
        <v>-86.061133462803753</v>
      </c>
      <c r="P643" s="310">
        <f t="shared" ca="1" si="279"/>
        <v>23</v>
      </c>
      <c r="Q643" s="304">
        <f t="shared" ca="1" si="280"/>
        <v>0</v>
      </c>
      <c r="R643" s="306">
        <f t="shared" ca="1" si="281"/>
        <v>0</v>
      </c>
      <c r="S643" s="307">
        <f t="shared" ca="1" si="282"/>
        <v>3.0549999999999997</v>
      </c>
      <c r="T643" s="304">
        <f t="shared" ca="1" si="262"/>
        <v>29.969549999999998</v>
      </c>
      <c r="U643" s="311">
        <f t="shared" ca="1" si="263"/>
        <v>0</v>
      </c>
      <c r="V643" s="306">
        <f t="shared" ca="1" si="264"/>
        <v>1.2254867446402071</v>
      </c>
      <c r="W643" s="304">
        <f t="shared" ca="1" si="265"/>
        <v>26.963529502277481</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0.96082038962361871</v>
      </c>
      <c r="AH643" s="304">
        <f t="shared" ca="1" si="289"/>
        <v>-8.8260070810240148</v>
      </c>
    </row>
    <row r="644" spans="1:34" x14ac:dyDescent="0.2">
      <c r="A644" s="347">
        <f t="shared" ca="1" si="267"/>
        <v>1E-4</v>
      </c>
      <c r="B644" s="304">
        <f t="shared" ca="1" si="268"/>
        <v>33.324900000001008</v>
      </c>
      <c r="D644" s="306">
        <f t="shared" ca="1" si="269"/>
        <v>-0.60627829833609626</v>
      </c>
      <c r="E644" s="307">
        <f t="shared" ca="1" si="270"/>
        <v>-1.0048153025034967</v>
      </c>
      <c r="F644" s="304">
        <f t="shared" ca="1" si="271"/>
        <v>1.1735532229850107</v>
      </c>
      <c r="G644" s="306">
        <f t="shared" ca="1" si="272"/>
        <v>7.1203349800304716</v>
      </c>
      <c r="H644" s="307">
        <f t="shared" ca="1" si="273"/>
        <v>-103.41201316011428</v>
      </c>
      <c r="I644" s="304">
        <f t="shared" ca="1" si="274"/>
        <v>103.65685522943234</v>
      </c>
      <c r="J644" s="306">
        <f t="shared" ca="1" si="275"/>
        <v>644.29262010737602</v>
      </c>
      <c r="K644" s="307">
        <f t="shared" ca="1" si="276"/>
        <v>-3.9829775818722046</v>
      </c>
      <c r="L644" s="304">
        <f t="shared" ref="L644:L707" ca="1" si="290">SQRT(pos_x^2+pos_z^2)</f>
        <v>644.30493125169028</v>
      </c>
      <c r="M644" s="306">
        <f t="shared" ca="1" si="277"/>
        <v>-1.5020507870201671</v>
      </c>
      <c r="N644" s="304">
        <f t="shared" ca="1" si="278"/>
        <v>-86.061170710559267</v>
      </c>
      <c r="P644" s="310">
        <f t="shared" ca="1" si="279"/>
        <v>23</v>
      </c>
      <c r="Q644" s="304">
        <f t="shared" ca="1" si="280"/>
        <v>0</v>
      </c>
      <c r="R644" s="306">
        <f t="shared" ca="1" si="281"/>
        <v>0</v>
      </c>
      <c r="S644" s="307">
        <f t="shared" ca="1" si="282"/>
        <v>3.0549999999999997</v>
      </c>
      <c r="T644" s="304">
        <f t="shared" ref="T644:T707" ca="1" si="291">m*g</f>
        <v>29.969549999999998</v>
      </c>
      <c r="U644" s="311">
        <f t="shared" ref="U644:U707" ca="1" si="292">IF(pos_xz&lt;L_rampe,Poids*COS(Beta),0)</f>
        <v>0</v>
      </c>
      <c r="V644" s="306">
        <f t="shared" ref="V644:V707" ca="1" si="293">Rho_moyen*(20000-Alt_rampe-pos_z)/(20000+Alt_rampe+pos_z)</f>
        <v>1.2254880119408105</v>
      </c>
      <c r="W644" s="304">
        <f t="shared" ref="W644:W707" ca="1" si="294">1/2*Rho*Sref*Cx*vit_xz^2</f>
        <v>26.963607370928965</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0.9607953384301986</v>
      </c>
      <c r="AH644" s="304">
        <f t="shared" ca="1" si="289"/>
        <v>-8.826032570303596</v>
      </c>
    </row>
    <row r="645" spans="1:34" x14ac:dyDescent="0.2">
      <c r="A645" s="347">
        <f t="shared" ref="A645:A708" ca="1" si="296">IF(B644+0.01&lt;=T_ini+ROUNDUP(Temps_fin_propu,0), 0.01, IF(K644&gt;0, 0.1, 0.0001))</f>
        <v>1E-4</v>
      </c>
      <c r="B645" s="304">
        <f t="shared" ref="B645:B708" ca="1" si="297">B644+pas</f>
        <v>33.325000000001012</v>
      </c>
      <c r="D645" s="306">
        <f t="shared" ref="D645:D708" ca="1" si="298">IF(AND(L644&lt;L_rampe,Poussee&lt;Poids*SIN(M644)),0,(-W644+Poussee)/m*COS(M644)-U644/m*SIN(M644))</f>
        <v>-0.60627432499059208</v>
      </c>
      <c r="E645" s="307">
        <f t="shared" ref="E645:E708" ca="1" si="299">IF(AND(L644&lt;L_rampe,Poussee&lt;Poids*SIN(M644)),0,(-W644+Poussee)/m*SIN(M644)+U644/m*COS(M644)-Poids/m)</f>
        <v>-1.0047894796519454</v>
      </c>
      <c r="F645" s="304">
        <f t="shared" ref="F645:F708" ca="1" si="300">SQRT(acc_x^2+acc_z^2)</f>
        <v>1.1735290603824113</v>
      </c>
      <c r="G645" s="306">
        <f t="shared" ref="G645:G708" ca="1" si="301">G644+acc_x*pas</f>
        <v>7.1202743525979724</v>
      </c>
      <c r="H645" s="307">
        <f t="shared" ref="H645:H708" ca="1" si="302">H644+acc_z*pas</f>
        <v>-103.41211363906226</v>
      </c>
      <c r="I645" s="304">
        <f t="shared" ref="I645:I708" ca="1" si="303">SQRT(vit_x^2+vit_z^2)</f>
        <v>103.65695130648301</v>
      </c>
      <c r="J645" s="306">
        <f t="shared" ref="J645:J708" ca="1" si="304">J644+0.5*(vit_x+G644)*pas*(K644&gt;=0)</f>
        <v>644.29262010737602</v>
      </c>
      <c r="K645" s="307">
        <f t="shared" ref="K645:K708" ca="1" si="305">K644+0.5*(vit_z+H644)*pas</f>
        <v>-3.9933187882121635</v>
      </c>
      <c r="L645" s="304">
        <f t="shared" ca="1" si="290"/>
        <v>644.30499526215988</v>
      </c>
      <c r="M645" s="306">
        <f t="shared" ref="M645:M708" ca="1" si="306">IF(AND(L644&gt;L_rampe,G645&gt;0),ATAN2(G645,H645),$M$4)</f>
        <v>-1.5020514371093994</v>
      </c>
      <c r="N645" s="304">
        <f t="shared" ref="N645:N708" ca="1" si="307">DEGREES(Beta)</f>
        <v>-86.061207957928588</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3.0549999999999997</v>
      </c>
      <c r="T645" s="304">
        <f t="shared" ca="1" si="291"/>
        <v>29.969549999999998</v>
      </c>
      <c r="U645" s="311">
        <f t="shared" ca="1" si="292"/>
        <v>0</v>
      </c>
      <c r="V645" s="306">
        <f t="shared" ca="1" si="293"/>
        <v>1.225489279243956</v>
      </c>
      <c r="W645" s="304">
        <f t="shared" ca="1" si="294"/>
        <v>26.963685238482828</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0.96077028758739225</v>
      </c>
      <c r="AH645" s="304">
        <f t="shared" ref="AH645:AH708" ca="1" si="318">IF(AND(L644&lt;L_rampe,Poussee&lt;Poids*SIN(M644)), g*SIN(M644), (-W644+Poussee)/m)</f>
        <v>-8.8260580592238842</v>
      </c>
    </row>
    <row r="646" spans="1:34" x14ac:dyDescent="0.2">
      <c r="A646" s="347">
        <f t="shared" ca="1" si="296"/>
        <v>1E-4</v>
      </c>
      <c r="B646" s="304">
        <f t="shared" ca="1" si="297"/>
        <v>33.325100000001015</v>
      </c>
      <c r="D646" s="306">
        <f t="shared" ca="1" si="298"/>
        <v>-0.6062703516464425</v>
      </c>
      <c r="E646" s="307">
        <f t="shared" ca="1" si="299"/>
        <v>-1.0047636571643608</v>
      </c>
      <c r="F646" s="304">
        <f t="shared" ca="1" si="300"/>
        <v>1.1735048981763145</v>
      </c>
      <c r="G646" s="306">
        <f t="shared" ca="1" si="301"/>
        <v>7.1202137255628077</v>
      </c>
      <c r="H646" s="307">
        <f t="shared" ca="1" si="302"/>
        <v>-103.41221411542797</v>
      </c>
      <c r="I646" s="304">
        <f t="shared" ca="1" si="303"/>
        <v>103.65704738102862</v>
      </c>
      <c r="J646" s="306">
        <f t="shared" ca="1" si="304"/>
        <v>644.29262010737602</v>
      </c>
      <c r="K646" s="307">
        <f t="shared" ca="1" si="305"/>
        <v>-4.0036600045998876</v>
      </c>
      <c r="L646" s="304">
        <f t="shared" ca="1" si="290"/>
        <v>644.30505943866365</v>
      </c>
      <c r="M646" s="306">
        <f t="shared" ca="1" si="306"/>
        <v>-1.5020520871918912</v>
      </c>
      <c r="N646" s="304">
        <f t="shared" ca="1" si="307"/>
        <v>-86.0612452049117</v>
      </c>
      <c r="P646" s="310">
        <f t="shared" ca="1" si="308"/>
        <v>23</v>
      </c>
      <c r="Q646" s="304">
        <f t="shared" ca="1" si="309"/>
        <v>0</v>
      </c>
      <c r="R646" s="306">
        <f t="shared" ca="1" si="310"/>
        <v>0</v>
      </c>
      <c r="S646" s="307">
        <f t="shared" ca="1" si="311"/>
        <v>3.0549999999999997</v>
      </c>
      <c r="T646" s="304">
        <f t="shared" ca="1" si="291"/>
        <v>29.969549999999998</v>
      </c>
      <c r="U646" s="311">
        <f t="shared" ca="1" si="292"/>
        <v>0</v>
      </c>
      <c r="V646" s="306">
        <f t="shared" ca="1" si="293"/>
        <v>1.2254905465496437</v>
      </c>
      <c r="W646" s="304">
        <f t="shared" ca="1" si="294"/>
        <v>26.963763104939083</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0.96074523709519255</v>
      </c>
      <c r="AH646" s="304">
        <f t="shared" ca="1" si="318"/>
        <v>-8.8260835477848865</v>
      </c>
    </row>
    <row r="647" spans="1:34" x14ac:dyDescent="0.2">
      <c r="A647" s="347">
        <f t="shared" ca="1" si="296"/>
        <v>1E-4</v>
      </c>
      <c r="B647" s="304">
        <f t="shared" ca="1" si="297"/>
        <v>33.325200000001018</v>
      </c>
      <c r="D647" s="306">
        <f t="shared" ca="1" si="298"/>
        <v>-0.60626637830364716</v>
      </c>
      <c r="E647" s="307">
        <f t="shared" ca="1" si="299"/>
        <v>-1.004737835040741</v>
      </c>
      <c r="F647" s="304">
        <f t="shared" ca="1" si="300"/>
        <v>1.1734807363667186</v>
      </c>
      <c r="G647" s="306">
        <f t="shared" ca="1" si="301"/>
        <v>7.1201530989249777</v>
      </c>
      <c r="H647" s="307">
        <f t="shared" ca="1" si="302"/>
        <v>-103.41231458921148</v>
      </c>
      <c r="I647" s="304">
        <f t="shared" ca="1" si="303"/>
        <v>103.65714345306922</v>
      </c>
      <c r="J647" s="306">
        <f t="shared" ca="1" si="304"/>
        <v>644.29262010737602</v>
      </c>
      <c r="K647" s="307">
        <f t="shared" ca="1" si="305"/>
        <v>-4.0140012310351194</v>
      </c>
      <c r="L647" s="304">
        <f t="shared" ca="1" si="290"/>
        <v>644.30512378120216</v>
      </c>
      <c r="M647" s="306">
        <f t="shared" ca="1" si="306"/>
        <v>-1.5020527372676429</v>
      </c>
      <c r="N647" s="304">
        <f t="shared" ca="1" si="307"/>
        <v>-86.061282451508632</v>
      </c>
      <c r="P647" s="310">
        <f t="shared" ca="1" si="308"/>
        <v>23</v>
      </c>
      <c r="Q647" s="304">
        <f t="shared" ca="1" si="309"/>
        <v>0</v>
      </c>
      <c r="R647" s="306">
        <f t="shared" ca="1" si="310"/>
        <v>0</v>
      </c>
      <c r="S647" s="307">
        <f t="shared" ca="1" si="311"/>
        <v>3.0549999999999997</v>
      </c>
      <c r="T647" s="304">
        <f t="shared" ca="1" si="291"/>
        <v>29.969549999999998</v>
      </c>
      <c r="U647" s="311">
        <f t="shared" ca="1" si="292"/>
        <v>0</v>
      </c>
      <c r="V647" s="306">
        <f t="shared" ca="1" si="293"/>
        <v>1.2254918138578736</v>
      </c>
      <c r="W647" s="304">
        <f t="shared" ca="1" si="294"/>
        <v>26.963840970297746</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0.96072018695359773</v>
      </c>
      <c r="AH647" s="304">
        <f t="shared" ca="1" si="318"/>
        <v>-8.8261090359866081</v>
      </c>
    </row>
    <row r="648" spans="1:34" x14ac:dyDescent="0.2">
      <c r="A648" s="347">
        <f t="shared" ca="1" si="296"/>
        <v>1E-4</v>
      </c>
      <c r="B648" s="304">
        <f t="shared" ca="1" si="297"/>
        <v>33.325300000001022</v>
      </c>
      <c r="D648" s="306">
        <f t="shared" ca="1" si="298"/>
        <v>-0.60626240496220529</v>
      </c>
      <c r="E648" s="307">
        <f t="shared" ca="1" si="299"/>
        <v>-1.0047120132810825</v>
      </c>
      <c r="F648" s="304">
        <f t="shared" ca="1" si="300"/>
        <v>1.173456574953621</v>
      </c>
      <c r="G648" s="306">
        <f t="shared" ca="1" si="301"/>
        <v>7.1200924726844814</v>
      </c>
      <c r="H648" s="307">
        <f t="shared" ca="1" si="302"/>
        <v>-103.4124150604128</v>
      </c>
      <c r="I648" s="304">
        <f t="shared" ca="1" si="303"/>
        <v>103.65723952260484</v>
      </c>
      <c r="J648" s="306">
        <f t="shared" ca="1" si="304"/>
        <v>644.29262010737602</v>
      </c>
      <c r="K648" s="307">
        <f t="shared" ca="1" si="305"/>
        <v>-4.0243424675176005</v>
      </c>
      <c r="L648" s="304">
        <f t="shared" ca="1" si="290"/>
        <v>644.30518828977574</v>
      </c>
      <c r="M648" s="306">
        <f t="shared" ca="1" si="306"/>
        <v>-1.5020533873366542</v>
      </c>
      <c r="N648" s="304">
        <f t="shared" ca="1" si="307"/>
        <v>-86.061319697719384</v>
      </c>
      <c r="P648" s="310">
        <f t="shared" ca="1" si="308"/>
        <v>23</v>
      </c>
      <c r="Q648" s="304">
        <f t="shared" ca="1" si="309"/>
        <v>0</v>
      </c>
      <c r="R648" s="306">
        <f t="shared" ca="1" si="310"/>
        <v>0</v>
      </c>
      <c r="S648" s="307">
        <f t="shared" ca="1" si="311"/>
        <v>3.0549999999999997</v>
      </c>
      <c r="T648" s="304">
        <f t="shared" ca="1" si="291"/>
        <v>29.969549999999998</v>
      </c>
      <c r="U648" s="311">
        <f t="shared" ca="1" si="292"/>
        <v>0</v>
      </c>
      <c r="V648" s="306">
        <f t="shared" ca="1" si="293"/>
        <v>1.2254930811686453</v>
      </c>
      <c r="W648" s="304">
        <f t="shared" ca="1" si="294"/>
        <v>26.963918834558807</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0.96069513716260246</v>
      </c>
      <c r="AH648" s="304">
        <f t="shared" ca="1" si="318"/>
        <v>-8.8261345238290509</v>
      </c>
    </row>
    <row r="649" spans="1:34" x14ac:dyDescent="0.2">
      <c r="A649" s="347">
        <f t="shared" ca="1" si="296"/>
        <v>1E-4</v>
      </c>
      <c r="B649" s="304">
        <f t="shared" ca="1" si="297"/>
        <v>33.325400000001025</v>
      </c>
      <c r="D649" s="306">
        <f t="shared" ca="1" si="298"/>
        <v>-0.60625843162212034</v>
      </c>
      <c r="E649" s="307">
        <f t="shared" ca="1" si="299"/>
        <v>-1.0046861918853853</v>
      </c>
      <c r="F649" s="304">
        <f t="shared" ca="1" si="300"/>
        <v>1.1734324139370238</v>
      </c>
      <c r="G649" s="306">
        <f t="shared" ca="1" si="301"/>
        <v>7.1200318468413188</v>
      </c>
      <c r="H649" s="307">
        <f t="shared" ca="1" si="302"/>
        <v>-103.41251552903199</v>
      </c>
      <c r="I649" s="304">
        <f t="shared" ca="1" si="303"/>
        <v>103.65733558963551</v>
      </c>
      <c r="J649" s="306">
        <f t="shared" ca="1" si="304"/>
        <v>644.29262010737602</v>
      </c>
      <c r="K649" s="307">
        <f t="shared" ca="1" si="305"/>
        <v>-4.0346837140470724</v>
      </c>
      <c r="L649" s="304">
        <f t="shared" ca="1" si="290"/>
        <v>644.30525296438486</v>
      </c>
      <c r="M649" s="306">
        <f t="shared" ca="1" si="306"/>
        <v>-1.5020540373989255</v>
      </c>
      <c r="N649" s="304">
        <f t="shared" ca="1" si="307"/>
        <v>-86.061356943543942</v>
      </c>
      <c r="P649" s="310">
        <f t="shared" ca="1" si="308"/>
        <v>23</v>
      </c>
      <c r="Q649" s="304">
        <f t="shared" ca="1" si="309"/>
        <v>0</v>
      </c>
      <c r="R649" s="306">
        <f t="shared" ca="1" si="310"/>
        <v>0</v>
      </c>
      <c r="S649" s="307">
        <f t="shared" ca="1" si="311"/>
        <v>3.0549999999999997</v>
      </c>
      <c r="T649" s="304">
        <f t="shared" ca="1" si="291"/>
        <v>29.969549999999998</v>
      </c>
      <c r="U649" s="311">
        <f t="shared" ca="1" si="292"/>
        <v>0</v>
      </c>
      <c r="V649" s="306">
        <f t="shared" ca="1" si="293"/>
        <v>1.2254943484819594</v>
      </c>
      <c r="W649" s="304">
        <f t="shared" ca="1" si="294"/>
        <v>26.96399669772229</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0.9606700877222103</v>
      </c>
      <c r="AH649" s="304">
        <f t="shared" ca="1" si="318"/>
        <v>-8.8261600113122132</v>
      </c>
    </row>
    <row r="650" spans="1:34" x14ac:dyDescent="0.2">
      <c r="A650" s="347">
        <f t="shared" ca="1" si="296"/>
        <v>1E-4</v>
      </c>
      <c r="B650" s="304">
        <f t="shared" ca="1" si="297"/>
        <v>33.325500000001028</v>
      </c>
      <c r="D650" s="306">
        <f t="shared" ca="1" si="298"/>
        <v>-0.60625445828338964</v>
      </c>
      <c r="E650" s="307">
        <f t="shared" ca="1" si="299"/>
        <v>-1.0046603708536459</v>
      </c>
      <c r="F650" s="304">
        <f t="shared" ca="1" si="300"/>
        <v>1.1734082533169228</v>
      </c>
      <c r="G650" s="306">
        <f t="shared" ca="1" si="301"/>
        <v>7.1199712213954909</v>
      </c>
      <c r="H650" s="307">
        <f t="shared" ca="1" si="302"/>
        <v>-103.41261599506907</v>
      </c>
      <c r="I650" s="304">
        <f t="shared" ca="1" si="303"/>
        <v>103.65743165416127</v>
      </c>
      <c r="J650" s="306">
        <f t="shared" ca="1" si="304"/>
        <v>644.29262010737602</v>
      </c>
      <c r="K650" s="307">
        <f t="shared" ca="1" si="305"/>
        <v>-4.0450249706232775</v>
      </c>
      <c r="L650" s="304">
        <f t="shared" ca="1" si="290"/>
        <v>644.30531780502986</v>
      </c>
      <c r="M650" s="306">
        <f t="shared" ca="1" si="306"/>
        <v>-1.5020546874544567</v>
      </c>
      <c r="N650" s="304">
        <f t="shared" ca="1" si="307"/>
        <v>-86.061394188982334</v>
      </c>
      <c r="P650" s="310">
        <f t="shared" ca="1" si="308"/>
        <v>23</v>
      </c>
      <c r="Q650" s="304">
        <f t="shared" ca="1" si="309"/>
        <v>0</v>
      </c>
      <c r="R650" s="306">
        <f t="shared" ca="1" si="310"/>
        <v>0</v>
      </c>
      <c r="S650" s="307">
        <f t="shared" ca="1" si="311"/>
        <v>3.0549999999999997</v>
      </c>
      <c r="T650" s="304">
        <f t="shared" ca="1" si="291"/>
        <v>29.969549999999998</v>
      </c>
      <c r="U650" s="311">
        <f t="shared" ca="1" si="292"/>
        <v>0</v>
      </c>
      <c r="V650" s="306">
        <f t="shared" ca="1" si="293"/>
        <v>1.2254956157978152</v>
      </c>
      <c r="W650" s="304">
        <f t="shared" ca="1" si="294"/>
        <v>26.964074559788209</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0.96064503863241235</v>
      </c>
      <c r="AH650" s="304">
        <f t="shared" ca="1" si="318"/>
        <v>-8.8261854984361019</v>
      </c>
    </row>
    <row r="651" spans="1:34" x14ac:dyDescent="0.2">
      <c r="A651" s="347">
        <f t="shared" ca="1" si="296"/>
        <v>1E-4</v>
      </c>
      <c r="B651" s="304">
        <f t="shared" ca="1" si="297"/>
        <v>33.325600000001032</v>
      </c>
      <c r="D651" s="306">
        <f t="shared" ca="1" si="298"/>
        <v>-0.60625048494601708</v>
      </c>
      <c r="E651" s="307">
        <f t="shared" ca="1" si="299"/>
        <v>-1.0046345501858553</v>
      </c>
      <c r="F651" s="304">
        <f t="shared" ca="1" si="300"/>
        <v>1.173384093093313</v>
      </c>
      <c r="G651" s="306">
        <f t="shared" ca="1" si="301"/>
        <v>7.1199105963469966</v>
      </c>
      <c r="H651" s="307">
        <f t="shared" ca="1" si="302"/>
        <v>-103.41271645852409</v>
      </c>
      <c r="I651" s="304">
        <f t="shared" ca="1" si="303"/>
        <v>103.65752771618216</v>
      </c>
      <c r="J651" s="306">
        <f t="shared" ca="1" si="304"/>
        <v>644.29262010737602</v>
      </c>
      <c r="K651" s="307">
        <f t="shared" ca="1" si="305"/>
        <v>-4.0553662372459574</v>
      </c>
      <c r="L651" s="304">
        <f t="shared" ca="1" si="290"/>
        <v>644.30538281171118</v>
      </c>
      <c r="M651" s="306">
        <f t="shared" ca="1" si="306"/>
        <v>-1.5020553375032479</v>
      </c>
      <c r="N651" s="304">
        <f t="shared" ca="1" si="307"/>
        <v>-86.061431434034546</v>
      </c>
      <c r="P651" s="310">
        <f t="shared" ca="1" si="308"/>
        <v>23</v>
      </c>
      <c r="Q651" s="304">
        <f t="shared" ca="1" si="309"/>
        <v>0</v>
      </c>
      <c r="R651" s="306">
        <f t="shared" ca="1" si="310"/>
        <v>0</v>
      </c>
      <c r="S651" s="307">
        <f t="shared" ca="1" si="311"/>
        <v>3.0549999999999997</v>
      </c>
      <c r="T651" s="304">
        <f t="shared" ca="1" si="291"/>
        <v>29.969549999999998</v>
      </c>
      <c r="U651" s="311">
        <f t="shared" ca="1" si="292"/>
        <v>0</v>
      </c>
      <c r="V651" s="306">
        <f t="shared" ca="1" si="293"/>
        <v>1.2254968831162136</v>
      </c>
      <c r="W651" s="304">
        <f t="shared" ca="1" si="294"/>
        <v>26.964152420756577</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0.96061998989320507</v>
      </c>
      <c r="AH651" s="304">
        <f t="shared" ca="1" si="318"/>
        <v>-8.8262109852007242</v>
      </c>
    </row>
    <row r="652" spans="1:34" x14ac:dyDescent="0.2">
      <c r="A652" s="347">
        <f t="shared" ca="1" si="296"/>
        <v>1E-4</v>
      </c>
      <c r="B652" s="304">
        <f t="shared" ca="1" si="297"/>
        <v>33.325700000001035</v>
      </c>
      <c r="D652" s="306">
        <f t="shared" ca="1" si="298"/>
        <v>-0.6062465116100022</v>
      </c>
      <c r="E652" s="307">
        <f t="shared" ca="1" si="299"/>
        <v>-1.0046087298820119</v>
      </c>
      <c r="F652" s="304">
        <f t="shared" ca="1" si="300"/>
        <v>1.1733599332661933</v>
      </c>
      <c r="G652" s="306">
        <f t="shared" ca="1" si="301"/>
        <v>7.1198499716958352</v>
      </c>
      <c r="H652" s="307">
        <f t="shared" ca="1" si="302"/>
        <v>-103.41281691939707</v>
      </c>
      <c r="I652" s="304">
        <f t="shared" ca="1" si="303"/>
        <v>103.65762377569821</v>
      </c>
      <c r="J652" s="306">
        <f t="shared" ca="1" si="304"/>
        <v>644.29262010737602</v>
      </c>
      <c r="K652" s="307">
        <f t="shared" ca="1" si="305"/>
        <v>-4.0657075139148535</v>
      </c>
      <c r="L652" s="304">
        <f t="shared" ca="1" si="290"/>
        <v>644.30544798442941</v>
      </c>
      <c r="M652" s="306">
        <f t="shared" ca="1" si="306"/>
        <v>-1.5020559875452995</v>
      </c>
      <c r="N652" s="304">
        <f t="shared" ca="1" si="307"/>
        <v>-86.061468678700606</v>
      </c>
      <c r="P652" s="310">
        <f t="shared" ca="1" si="308"/>
        <v>23</v>
      </c>
      <c r="Q652" s="304">
        <f t="shared" ca="1" si="309"/>
        <v>0</v>
      </c>
      <c r="R652" s="306">
        <f t="shared" ca="1" si="310"/>
        <v>0</v>
      </c>
      <c r="S652" s="307">
        <f t="shared" ca="1" si="311"/>
        <v>3.0549999999999997</v>
      </c>
      <c r="T652" s="304">
        <f t="shared" ca="1" si="291"/>
        <v>29.969549999999998</v>
      </c>
      <c r="U652" s="311">
        <f t="shared" ca="1" si="292"/>
        <v>0</v>
      </c>
      <c r="V652" s="306">
        <f t="shared" ca="1" si="293"/>
        <v>1.2254981504371532</v>
      </c>
      <c r="W652" s="304">
        <f t="shared" ca="1" si="294"/>
        <v>26.96423028062738</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0.96059494150458669</v>
      </c>
      <c r="AH652" s="304">
        <f t="shared" ca="1" si="318"/>
        <v>-8.8262364716060819</v>
      </c>
    </row>
    <row r="653" spans="1:34" x14ac:dyDescent="0.2">
      <c r="A653" s="347">
        <f t="shared" ca="1" si="296"/>
        <v>1E-4</v>
      </c>
      <c r="B653" s="304">
        <f t="shared" ca="1" si="297"/>
        <v>33.325800000001038</v>
      </c>
      <c r="D653" s="306">
        <f t="shared" ca="1" si="298"/>
        <v>-0.60624253827534369</v>
      </c>
      <c r="E653" s="307">
        <f t="shared" ca="1" si="299"/>
        <v>-1.0045829099421191</v>
      </c>
      <c r="F653" s="304">
        <f t="shared" ca="1" si="300"/>
        <v>1.1733357738355663</v>
      </c>
      <c r="G653" s="306">
        <f t="shared" ca="1" si="301"/>
        <v>7.1197893474420075</v>
      </c>
      <c r="H653" s="307">
        <f t="shared" ca="1" si="302"/>
        <v>-103.41291737768806</v>
      </c>
      <c r="I653" s="304">
        <f t="shared" ca="1" si="303"/>
        <v>103.65771983270945</v>
      </c>
      <c r="J653" s="306">
        <f t="shared" ca="1" si="304"/>
        <v>644.29262010737602</v>
      </c>
      <c r="K653" s="307">
        <f t="shared" ca="1" si="305"/>
        <v>-4.0760488006297075</v>
      </c>
      <c r="L653" s="304">
        <f t="shared" ca="1" si="290"/>
        <v>644.30551332318475</v>
      </c>
      <c r="M653" s="306">
        <f t="shared" ca="1" si="306"/>
        <v>-1.5020566375806113</v>
      </c>
      <c r="N653" s="304">
        <f t="shared" ca="1" si="307"/>
        <v>-86.061505922980501</v>
      </c>
      <c r="P653" s="310">
        <f t="shared" ca="1" si="308"/>
        <v>23</v>
      </c>
      <c r="Q653" s="304">
        <f t="shared" ca="1" si="309"/>
        <v>0</v>
      </c>
      <c r="R653" s="306">
        <f t="shared" ca="1" si="310"/>
        <v>0</v>
      </c>
      <c r="S653" s="307">
        <f t="shared" ca="1" si="311"/>
        <v>3.0549999999999997</v>
      </c>
      <c r="T653" s="304">
        <f t="shared" ca="1" si="291"/>
        <v>29.969549999999998</v>
      </c>
      <c r="U653" s="311">
        <f t="shared" ca="1" si="292"/>
        <v>0</v>
      </c>
      <c r="V653" s="306">
        <f t="shared" ca="1" si="293"/>
        <v>1.2254994177606355</v>
      </c>
      <c r="W653" s="304">
        <f t="shared" ca="1" si="294"/>
        <v>26.964308139400661</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0.96056989346655897</v>
      </c>
      <c r="AH653" s="304">
        <f t="shared" ca="1" si="318"/>
        <v>-8.8262619576521715</v>
      </c>
    </row>
    <row r="654" spans="1:34" x14ac:dyDescent="0.2">
      <c r="A654" s="347">
        <f t="shared" ca="1" si="296"/>
        <v>1E-4</v>
      </c>
      <c r="B654" s="304">
        <f t="shared" ca="1" si="297"/>
        <v>33.325900000001042</v>
      </c>
      <c r="D654" s="306">
        <f t="shared" ca="1" si="298"/>
        <v>-0.60623856494204387</v>
      </c>
      <c r="E654" s="307">
        <f t="shared" ca="1" si="299"/>
        <v>-1.0045570903661627</v>
      </c>
      <c r="F654" s="304">
        <f t="shared" ca="1" si="300"/>
        <v>1.1733116148014215</v>
      </c>
      <c r="G654" s="306">
        <f t="shared" ca="1" si="301"/>
        <v>7.1197287235855136</v>
      </c>
      <c r="H654" s="307">
        <f t="shared" ca="1" si="302"/>
        <v>-103.41301783339709</v>
      </c>
      <c r="I654" s="304">
        <f t="shared" ca="1" si="303"/>
        <v>103.65781588721592</v>
      </c>
      <c r="J654" s="306">
        <f t="shared" ca="1" si="304"/>
        <v>644.29262010737602</v>
      </c>
      <c r="K654" s="307">
        <f t="shared" ca="1" si="305"/>
        <v>-4.0863900973902618</v>
      </c>
      <c r="L654" s="304">
        <f t="shared" ca="1" si="290"/>
        <v>644.30557882797791</v>
      </c>
      <c r="M654" s="306">
        <f t="shared" ca="1" si="306"/>
        <v>-1.5020572876091833</v>
      </c>
      <c r="N654" s="304">
        <f t="shared" ca="1" si="307"/>
        <v>-86.061543166874245</v>
      </c>
      <c r="P654" s="310">
        <f t="shared" ca="1" si="308"/>
        <v>23</v>
      </c>
      <c r="Q654" s="304">
        <f t="shared" ca="1" si="309"/>
        <v>0</v>
      </c>
      <c r="R654" s="306">
        <f t="shared" ca="1" si="310"/>
        <v>0</v>
      </c>
      <c r="S654" s="307">
        <f t="shared" ca="1" si="311"/>
        <v>3.0549999999999997</v>
      </c>
      <c r="T654" s="304">
        <f t="shared" ca="1" si="291"/>
        <v>29.969549999999998</v>
      </c>
      <c r="U654" s="311">
        <f t="shared" ca="1" si="292"/>
        <v>0</v>
      </c>
      <c r="V654" s="306">
        <f t="shared" ca="1" si="293"/>
        <v>1.2255006850866592</v>
      </c>
      <c r="W654" s="304">
        <f t="shared" ca="1" si="294"/>
        <v>26.964385997076405</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0.96054484577910948</v>
      </c>
      <c r="AH654" s="304">
        <f t="shared" ca="1" si="318"/>
        <v>-8.8262874433390053</v>
      </c>
    </row>
    <row r="655" spans="1:34" x14ac:dyDescent="0.2">
      <c r="A655" s="347">
        <f t="shared" ca="1" si="296"/>
        <v>1E-4</v>
      </c>
      <c r="B655" s="304">
        <f t="shared" ca="1" si="297"/>
        <v>33.326000000001045</v>
      </c>
      <c r="D655" s="306">
        <f t="shared" ca="1" si="298"/>
        <v>-0.60623459161010373</v>
      </c>
      <c r="E655" s="307">
        <f t="shared" ca="1" si="299"/>
        <v>-1.0045312711541481</v>
      </c>
      <c r="F655" s="304">
        <f t="shared" ca="1" si="300"/>
        <v>1.1732874561637645</v>
      </c>
      <c r="G655" s="306">
        <f t="shared" ca="1" si="301"/>
        <v>7.1196681001263524</v>
      </c>
      <c r="H655" s="307">
        <f t="shared" ca="1" si="302"/>
        <v>-103.41311828652421</v>
      </c>
      <c r="I655" s="304">
        <f t="shared" ca="1" si="303"/>
        <v>103.65791193921767</v>
      </c>
      <c r="J655" s="306">
        <f t="shared" ca="1" si="304"/>
        <v>644.29262010737602</v>
      </c>
      <c r="K655" s="307">
        <f t="shared" ca="1" si="305"/>
        <v>-4.0967314041962579</v>
      </c>
      <c r="L655" s="304">
        <f t="shared" ca="1" si="290"/>
        <v>644.30564449880899</v>
      </c>
      <c r="M655" s="306">
        <f t="shared" ca="1" si="306"/>
        <v>-1.5020579376310159</v>
      </c>
      <c r="N655" s="304">
        <f t="shared" ca="1" si="307"/>
        <v>-86.06158041038185</v>
      </c>
      <c r="P655" s="310">
        <f t="shared" ca="1" si="308"/>
        <v>23</v>
      </c>
      <c r="Q655" s="304">
        <f t="shared" ca="1" si="309"/>
        <v>0</v>
      </c>
      <c r="R655" s="306">
        <f t="shared" ca="1" si="310"/>
        <v>0</v>
      </c>
      <c r="S655" s="307">
        <f t="shared" ca="1" si="311"/>
        <v>3.0549999999999997</v>
      </c>
      <c r="T655" s="304">
        <f t="shared" ca="1" si="291"/>
        <v>29.969549999999998</v>
      </c>
      <c r="U655" s="311">
        <f t="shared" ca="1" si="292"/>
        <v>0</v>
      </c>
      <c r="V655" s="306">
        <f t="shared" ca="1" si="293"/>
        <v>1.2255019524152251</v>
      </c>
      <c r="W655" s="304">
        <f t="shared" ca="1" si="294"/>
        <v>26.964463853654646</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0.96051979844224</v>
      </c>
      <c r="AH655" s="304">
        <f t="shared" ca="1" si="318"/>
        <v>-8.8263129286665816</v>
      </c>
    </row>
    <row r="656" spans="1:34" x14ac:dyDescent="0.2">
      <c r="A656" s="347">
        <f t="shared" ca="1" si="296"/>
        <v>1E-4</v>
      </c>
      <c r="B656" s="304">
        <f t="shared" ca="1" si="297"/>
        <v>33.326100000001048</v>
      </c>
      <c r="D656" s="306">
        <f t="shared" ca="1" si="298"/>
        <v>-0.60623061827952318</v>
      </c>
      <c r="E656" s="307">
        <f t="shared" ca="1" si="299"/>
        <v>-1.0045054523060646</v>
      </c>
      <c r="F656" s="304">
        <f t="shared" ca="1" si="300"/>
        <v>1.1732632979225868</v>
      </c>
      <c r="G656" s="306">
        <f t="shared" ca="1" si="301"/>
        <v>7.1196074770645241</v>
      </c>
      <c r="H656" s="307">
        <f t="shared" ca="1" si="302"/>
        <v>-103.41321873706944</v>
      </c>
      <c r="I656" s="304">
        <f t="shared" ca="1" si="303"/>
        <v>103.65800798871471</v>
      </c>
      <c r="J656" s="306">
        <f t="shared" ca="1" si="304"/>
        <v>644.29262010737602</v>
      </c>
      <c r="K656" s="307">
        <f t="shared" ca="1" si="305"/>
        <v>-4.1070727210474374</v>
      </c>
      <c r="L656" s="304">
        <f t="shared" ca="1" si="290"/>
        <v>644.30571033567867</v>
      </c>
      <c r="M656" s="306">
        <f t="shared" ca="1" si="306"/>
        <v>-1.502058587646109</v>
      </c>
      <c r="N656" s="304">
        <f t="shared" ca="1" si="307"/>
        <v>-86.061617653503305</v>
      </c>
      <c r="P656" s="310">
        <f t="shared" ca="1" si="308"/>
        <v>23</v>
      </c>
      <c r="Q656" s="304">
        <f t="shared" ca="1" si="309"/>
        <v>0</v>
      </c>
      <c r="R656" s="306">
        <f t="shared" ca="1" si="310"/>
        <v>0</v>
      </c>
      <c r="S656" s="307">
        <f t="shared" ca="1" si="311"/>
        <v>3.0549999999999997</v>
      </c>
      <c r="T656" s="304">
        <f t="shared" ca="1" si="291"/>
        <v>29.969549999999998</v>
      </c>
      <c r="U656" s="311">
        <f t="shared" ca="1" si="292"/>
        <v>0</v>
      </c>
      <c r="V656" s="306">
        <f t="shared" ca="1" si="293"/>
        <v>1.2255032197463329</v>
      </c>
      <c r="W656" s="304">
        <f t="shared" ca="1" si="294"/>
        <v>26.964541709135389</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0.96049475145594343</v>
      </c>
      <c r="AH656" s="304">
        <f t="shared" ca="1" si="318"/>
        <v>-8.8263384136349092</v>
      </c>
    </row>
    <row r="657" spans="1:34" x14ac:dyDescent="0.2">
      <c r="A657" s="347">
        <f t="shared" ca="1" si="296"/>
        <v>1E-4</v>
      </c>
      <c r="B657" s="304">
        <f t="shared" ca="1" si="297"/>
        <v>33.326200000001052</v>
      </c>
      <c r="D657" s="306">
        <f t="shared" ca="1" si="298"/>
        <v>-0.60622664495030354</v>
      </c>
      <c r="E657" s="307">
        <f t="shared" ca="1" si="299"/>
        <v>-1.0044796338219104</v>
      </c>
      <c r="F657" s="304">
        <f t="shared" ca="1" si="300"/>
        <v>1.1732391400778872</v>
      </c>
      <c r="G657" s="306">
        <f t="shared" ca="1" si="301"/>
        <v>7.1195468544000287</v>
      </c>
      <c r="H657" s="307">
        <f t="shared" ca="1" si="302"/>
        <v>-103.41331918503282</v>
      </c>
      <c r="I657" s="304">
        <f t="shared" ca="1" si="303"/>
        <v>103.65810403570708</v>
      </c>
      <c r="J657" s="306">
        <f t="shared" ca="1" si="304"/>
        <v>644.29262010737602</v>
      </c>
      <c r="K657" s="307">
        <f t="shared" ca="1" si="305"/>
        <v>-4.1174140479435426</v>
      </c>
      <c r="L657" s="304">
        <f t="shared" ca="1" si="290"/>
        <v>644.30577633858741</v>
      </c>
      <c r="M657" s="306">
        <f t="shared" ca="1" si="306"/>
        <v>-1.5020592376544626</v>
      </c>
      <c r="N657" s="304">
        <f t="shared" ca="1" si="307"/>
        <v>-86.061654896238608</v>
      </c>
      <c r="P657" s="310">
        <f t="shared" ca="1" si="308"/>
        <v>23</v>
      </c>
      <c r="Q657" s="304">
        <f t="shared" ca="1" si="309"/>
        <v>0</v>
      </c>
      <c r="R657" s="306">
        <f t="shared" ca="1" si="310"/>
        <v>0</v>
      </c>
      <c r="S657" s="307">
        <f t="shared" ca="1" si="311"/>
        <v>3.0549999999999997</v>
      </c>
      <c r="T657" s="304">
        <f t="shared" ca="1" si="291"/>
        <v>29.969549999999998</v>
      </c>
      <c r="U657" s="311">
        <f t="shared" ca="1" si="292"/>
        <v>0</v>
      </c>
      <c r="V657" s="306">
        <f t="shared" ca="1" si="293"/>
        <v>1.2255044870799829</v>
      </c>
      <c r="W657" s="304">
        <f t="shared" ca="1" si="294"/>
        <v>26.964619563518628</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0.96046970482021798</v>
      </c>
      <c r="AH657" s="304">
        <f t="shared" ca="1" si="318"/>
        <v>-8.82636389824399</v>
      </c>
    </row>
    <row r="658" spans="1:34" x14ac:dyDescent="0.2">
      <c r="A658" s="347">
        <f t="shared" ca="1" si="296"/>
        <v>1E-4</v>
      </c>
      <c r="B658" s="304">
        <f t="shared" ca="1" si="297"/>
        <v>33.326300000001055</v>
      </c>
      <c r="D658" s="306">
        <f t="shared" ca="1" si="298"/>
        <v>-0.60622267162244614</v>
      </c>
      <c r="E658" s="307">
        <f t="shared" ca="1" si="299"/>
        <v>-1.0044538157016838</v>
      </c>
      <c r="F658" s="304">
        <f t="shared" ca="1" si="300"/>
        <v>1.1732149826296663</v>
      </c>
      <c r="G658" s="306">
        <f t="shared" ca="1" si="301"/>
        <v>7.119486232132866</v>
      </c>
      <c r="H658" s="307">
        <f t="shared" ca="1" si="302"/>
        <v>-103.4134196304144</v>
      </c>
      <c r="I658" s="304">
        <f t="shared" ca="1" si="303"/>
        <v>103.65820008019485</v>
      </c>
      <c r="J658" s="306">
        <f t="shared" ca="1" si="304"/>
        <v>644.29262010737602</v>
      </c>
      <c r="K658" s="307">
        <f t="shared" ca="1" si="305"/>
        <v>-4.1277553848843151</v>
      </c>
      <c r="L658" s="304">
        <f t="shared" ca="1" si="290"/>
        <v>644.30584250753543</v>
      </c>
      <c r="M658" s="306">
        <f t="shared" ca="1" si="306"/>
        <v>-1.5020598876560771</v>
      </c>
      <c r="N658" s="304">
        <f t="shared" ca="1" si="307"/>
        <v>-86.061692138587802</v>
      </c>
      <c r="P658" s="310">
        <f t="shared" ca="1" si="308"/>
        <v>23</v>
      </c>
      <c r="Q658" s="304">
        <f t="shared" ca="1" si="309"/>
        <v>0</v>
      </c>
      <c r="R658" s="306">
        <f t="shared" ca="1" si="310"/>
        <v>0</v>
      </c>
      <c r="S658" s="307">
        <f t="shared" ca="1" si="311"/>
        <v>3.0549999999999997</v>
      </c>
      <c r="T658" s="304">
        <f t="shared" ca="1" si="291"/>
        <v>29.969549999999998</v>
      </c>
      <c r="U658" s="311">
        <f t="shared" ca="1" si="292"/>
        <v>0</v>
      </c>
      <c r="V658" s="306">
        <f t="shared" ca="1" si="293"/>
        <v>1.2255057544161743</v>
      </c>
      <c r="W658" s="304">
        <f t="shared" ca="1" si="294"/>
        <v>26.964697416804377</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0.96044465853506367</v>
      </c>
      <c r="AH658" s="304">
        <f t="shared" ca="1" si="318"/>
        <v>-8.826389382493824</v>
      </c>
    </row>
    <row r="659" spans="1:34" x14ac:dyDescent="0.2">
      <c r="A659" s="347">
        <f t="shared" ca="1" si="296"/>
        <v>1E-4</v>
      </c>
      <c r="B659" s="304">
        <f t="shared" ca="1" si="297"/>
        <v>33.326400000001058</v>
      </c>
      <c r="D659" s="306">
        <f t="shared" ca="1" si="298"/>
        <v>-0.60621869829594832</v>
      </c>
      <c r="E659" s="307">
        <f t="shared" ca="1" si="299"/>
        <v>-1.0044279979453847</v>
      </c>
      <c r="F659" s="304">
        <f t="shared" ca="1" si="300"/>
        <v>1.1731908255779226</v>
      </c>
      <c r="G659" s="306">
        <f t="shared" ca="1" si="301"/>
        <v>7.1194256102630362</v>
      </c>
      <c r="H659" s="307">
        <f t="shared" ca="1" si="302"/>
        <v>-103.41352007321419</v>
      </c>
      <c r="I659" s="304">
        <f t="shared" ca="1" si="303"/>
        <v>103.658296122178</v>
      </c>
      <c r="J659" s="306">
        <f t="shared" ca="1" si="304"/>
        <v>644.29262010737602</v>
      </c>
      <c r="K659" s="307">
        <f t="shared" ca="1" si="305"/>
        <v>-4.1380967318694966</v>
      </c>
      <c r="L659" s="304">
        <f t="shared" ca="1" si="290"/>
        <v>644.30590884252319</v>
      </c>
      <c r="M659" s="306">
        <f t="shared" ca="1" si="306"/>
        <v>-1.5020605376509524</v>
      </c>
      <c r="N659" s="304">
        <f t="shared" ca="1" si="307"/>
        <v>-86.061729380550858</v>
      </c>
      <c r="P659" s="310">
        <f t="shared" ca="1" si="308"/>
        <v>23</v>
      </c>
      <c r="Q659" s="304">
        <f t="shared" ca="1" si="309"/>
        <v>0</v>
      </c>
      <c r="R659" s="306">
        <f t="shared" ca="1" si="310"/>
        <v>0</v>
      </c>
      <c r="S659" s="307">
        <f t="shared" ca="1" si="311"/>
        <v>3.0549999999999997</v>
      </c>
      <c r="T659" s="304">
        <f t="shared" ca="1" si="291"/>
        <v>29.969549999999998</v>
      </c>
      <c r="U659" s="311">
        <f t="shared" ca="1" si="292"/>
        <v>0</v>
      </c>
      <c r="V659" s="306">
        <f t="shared" ca="1" si="293"/>
        <v>1.2255070217549076</v>
      </c>
      <c r="W659" s="304">
        <f t="shared" ca="1" si="294"/>
        <v>26.964775268992661</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0.96041961260047692</v>
      </c>
      <c r="AH659" s="304">
        <f t="shared" ca="1" si="318"/>
        <v>-8.8264148663844129</v>
      </c>
    </row>
    <row r="660" spans="1:34" x14ac:dyDescent="0.2">
      <c r="A660" s="347">
        <f t="shared" ca="1" si="296"/>
        <v>1E-4</v>
      </c>
      <c r="B660" s="304">
        <f t="shared" ca="1" si="297"/>
        <v>33.326500000001062</v>
      </c>
      <c r="D660" s="306">
        <f t="shared" ca="1" si="298"/>
        <v>-0.60621472497081375</v>
      </c>
      <c r="E660" s="307">
        <f t="shared" ca="1" si="299"/>
        <v>-1.0044021805530043</v>
      </c>
      <c r="F660" s="304">
        <f t="shared" ca="1" si="300"/>
        <v>1.173166668922651</v>
      </c>
      <c r="G660" s="306">
        <f t="shared" ca="1" si="301"/>
        <v>7.1193649887905393</v>
      </c>
      <c r="H660" s="307">
        <f t="shared" ca="1" si="302"/>
        <v>-103.41362051343224</v>
      </c>
      <c r="I660" s="304">
        <f t="shared" ca="1" si="303"/>
        <v>103.65839216165659</v>
      </c>
      <c r="J660" s="306">
        <f t="shared" ca="1" si="304"/>
        <v>644.29262010737602</v>
      </c>
      <c r="K660" s="307">
        <f t="shared" ca="1" si="305"/>
        <v>-4.1484380888988293</v>
      </c>
      <c r="L660" s="304">
        <f t="shared" ca="1" si="290"/>
        <v>644.30597534355127</v>
      </c>
      <c r="M660" s="306">
        <f t="shared" ca="1" si="306"/>
        <v>-1.5020611876390884</v>
      </c>
      <c r="N660" s="304">
        <f t="shared" ca="1" si="307"/>
        <v>-86.061766622127777</v>
      </c>
      <c r="P660" s="310">
        <f t="shared" ca="1" si="308"/>
        <v>23</v>
      </c>
      <c r="Q660" s="304">
        <f t="shared" ca="1" si="309"/>
        <v>0</v>
      </c>
      <c r="R660" s="306">
        <f t="shared" ca="1" si="310"/>
        <v>0</v>
      </c>
      <c r="S660" s="307">
        <f t="shared" ca="1" si="311"/>
        <v>3.0549999999999997</v>
      </c>
      <c r="T660" s="304">
        <f t="shared" ca="1" si="291"/>
        <v>29.969549999999998</v>
      </c>
      <c r="U660" s="311">
        <f t="shared" ca="1" si="292"/>
        <v>0</v>
      </c>
      <c r="V660" s="306">
        <f t="shared" ca="1" si="293"/>
        <v>1.2255082890961824</v>
      </c>
      <c r="W660" s="304">
        <f t="shared" ca="1" si="294"/>
        <v>26.964853120083468</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0.96039456701645243</v>
      </c>
      <c r="AH660" s="304">
        <f t="shared" ca="1" si="318"/>
        <v>-8.8264403499157655</v>
      </c>
    </row>
    <row r="661" spans="1:34" x14ac:dyDescent="0.2">
      <c r="A661" s="347">
        <f t="shared" ca="1" si="296"/>
        <v>1E-4</v>
      </c>
      <c r="B661" s="304">
        <f t="shared" ca="1" si="297"/>
        <v>33.326600000001065</v>
      </c>
      <c r="D661" s="306">
        <f t="shared" ca="1" si="298"/>
        <v>-0.60621075164704352</v>
      </c>
      <c r="E661" s="307">
        <f t="shared" ca="1" si="299"/>
        <v>-1.0043763635245444</v>
      </c>
      <c r="F661" s="304">
        <f t="shared" ca="1" si="300"/>
        <v>1.1731425126638542</v>
      </c>
      <c r="G661" s="306">
        <f t="shared" ca="1" si="301"/>
        <v>7.1193043677153742</v>
      </c>
      <c r="H661" s="307">
        <f t="shared" ca="1" si="302"/>
        <v>-103.41372095106858</v>
      </c>
      <c r="I661" s="304">
        <f t="shared" ca="1" si="303"/>
        <v>103.65848819863066</v>
      </c>
      <c r="J661" s="306">
        <f t="shared" ca="1" si="304"/>
        <v>644.29262010737602</v>
      </c>
      <c r="K661" s="307">
        <f t="shared" ca="1" si="305"/>
        <v>-4.1587794559720539</v>
      </c>
      <c r="L661" s="304">
        <f t="shared" ca="1" si="290"/>
        <v>644.3060420106201</v>
      </c>
      <c r="M661" s="306">
        <f t="shared" ca="1" si="306"/>
        <v>-1.5020618376204855</v>
      </c>
      <c r="N661" s="304">
        <f t="shared" ca="1" si="307"/>
        <v>-86.061803863318602</v>
      </c>
      <c r="P661" s="310">
        <f t="shared" ca="1" si="308"/>
        <v>23</v>
      </c>
      <c r="Q661" s="304">
        <f t="shared" ca="1" si="309"/>
        <v>0</v>
      </c>
      <c r="R661" s="306">
        <f t="shared" ca="1" si="310"/>
        <v>0</v>
      </c>
      <c r="S661" s="307">
        <f t="shared" ca="1" si="311"/>
        <v>3.0549999999999997</v>
      </c>
      <c r="T661" s="304">
        <f t="shared" ca="1" si="291"/>
        <v>29.969549999999998</v>
      </c>
      <c r="U661" s="311">
        <f t="shared" ca="1" si="292"/>
        <v>0</v>
      </c>
      <c r="V661" s="306">
        <f t="shared" ca="1" si="293"/>
        <v>1.2255095564399994</v>
      </c>
      <c r="W661" s="304">
        <f t="shared" ca="1" si="294"/>
        <v>26.964930970076832</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0.96036952178299195</v>
      </c>
      <c r="AH661" s="304">
        <f t="shared" ca="1" si="318"/>
        <v>-8.8264658330878785</v>
      </c>
    </row>
    <row r="662" spans="1:34" x14ac:dyDescent="0.2">
      <c r="A662" s="347">
        <f t="shared" ca="1" si="296"/>
        <v>1E-4</v>
      </c>
      <c r="B662" s="304">
        <f t="shared" ca="1" si="297"/>
        <v>33.326700000001068</v>
      </c>
      <c r="D662" s="306">
        <f t="shared" ca="1" si="298"/>
        <v>-0.60620677832463599</v>
      </c>
      <c r="E662" s="307">
        <f t="shared" ca="1" si="299"/>
        <v>-1.004350546859996</v>
      </c>
      <c r="F662" s="304">
        <f t="shared" ca="1" si="300"/>
        <v>1.1731183568015238</v>
      </c>
      <c r="G662" s="306">
        <f t="shared" ca="1" si="301"/>
        <v>7.119243747037542</v>
      </c>
      <c r="H662" s="307">
        <f t="shared" ca="1" si="302"/>
        <v>-103.41382138612327</v>
      </c>
      <c r="I662" s="304">
        <f t="shared" ca="1" si="303"/>
        <v>103.65858423310026</v>
      </c>
      <c r="J662" s="306">
        <f t="shared" ca="1" si="304"/>
        <v>644.29262010737602</v>
      </c>
      <c r="K662" s="307">
        <f t="shared" ca="1" si="305"/>
        <v>-4.1691208330889138</v>
      </c>
      <c r="L662" s="304">
        <f t="shared" ca="1" si="290"/>
        <v>644.30610884373004</v>
      </c>
      <c r="M662" s="306">
        <f t="shared" ca="1" si="306"/>
        <v>-1.5020624875951438</v>
      </c>
      <c r="N662" s="304">
        <f t="shared" ca="1" si="307"/>
        <v>-86.061841104123317</v>
      </c>
      <c r="P662" s="310">
        <f t="shared" ca="1" si="308"/>
        <v>23</v>
      </c>
      <c r="Q662" s="304">
        <f t="shared" ca="1" si="309"/>
        <v>0</v>
      </c>
      <c r="R662" s="306">
        <f t="shared" ca="1" si="310"/>
        <v>0</v>
      </c>
      <c r="S662" s="307">
        <f t="shared" ca="1" si="311"/>
        <v>3.0549999999999997</v>
      </c>
      <c r="T662" s="304">
        <f t="shared" ca="1" si="291"/>
        <v>29.969549999999998</v>
      </c>
      <c r="U662" s="311">
        <f t="shared" ca="1" si="292"/>
        <v>0</v>
      </c>
      <c r="V662" s="306">
        <f t="shared" ca="1" si="293"/>
        <v>1.2255108237863579</v>
      </c>
      <c r="W662" s="304">
        <f t="shared" ca="1" si="294"/>
        <v>26.965008818972759</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0.96034447690008307</v>
      </c>
      <c r="AH662" s="304">
        <f t="shared" ca="1" si="318"/>
        <v>-8.8264913159007641</v>
      </c>
    </row>
    <row r="663" spans="1:34" x14ac:dyDescent="0.2">
      <c r="A663" s="347">
        <f t="shared" ca="1" si="296"/>
        <v>1E-4</v>
      </c>
      <c r="B663" s="304">
        <f t="shared" ca="1" si="297"/>
        <v>33.326800000001072</v>
      </c>
      <c r="D663" s="306">
        <f t="shared" ca="1" si="298"/>
        <v>-0.60620280500359203</v>
      </c>
      <c r="E663" s="307">
        <f t="shared" ca="1" si="299"/>
        <v>-1.0043247305593557</v>
      </c>
      <c r="F663" s="304">
        <f t="shared" ca="1" si="300"/>
        <v>1.173094201335658</v>
      </c>
      <c r="G663" s="306">
        <f t="shared" ca="1" si="301"/>
        <v>7.1191831267570418</v>
      </c>
      <c r="H663" s="307">
        <f t="shared" ca="1" si="302"/>
        <v>-103.41392181859634</v>
      </c>
      <c r="I663" s="304">
        <f t="shared" ca="1" si="303"/>
        <v>103.6586802650654</v>
      </c>
      <c r="J663" s="306">
        <f t="shared" ca="1" si="304"/>
        <v>644.29262010737602</v>
      </c>
      <c r="K663" s="307">
        <f t="shared" ca="1" si="305"/>
        <v>-4.1794622202491496</v>
      </c>
      <c r="L663" s="304">
        <f t="shared" ca="1" si="290"/>
        <v>644.30617584288143</v>
      </c>
      <c r="M663" s="306">
        <f t="shared" ca="1" si="306"/>
        <v>-1.5020631375630631</v>
      </c>
      <c r="N663" s="304">
        <f t="shared" ca="1" si="307"/>
        <v>-86.06187834454191</v>
      </c>
      <c r="P663" s="310">
        <f t="shared" ca="1" si="308"/>
        <v>23</v>
      </c>
      <c r="Q663" s="304">
        <f t="shared" ca="1" si="309"/>
        <v>0</v>
      </c>
      <c r="R663" s="306">
        <f t="shared" ca="1" si="310"/>
        <v>0</v>
      </c>
      <c r="S663" s="307">
        <f t="shared" ca="1" si="311"/>
        <v>3.0549999999999997</v>
      </c>
      <c r="T663" s="304">
        <f t="shared" ca="1" si="291"/>
        <v>29.969549999999998</v>
      </c>
      <c r="U663" s="311">
        <f t="shared" ca="1" si="292"/>
        <v>0</v>
      </c>
      <c r="V663" s="306">
        <f t="shared" ca="1" si="293"/>
        <v>1.2255120911352586</v>
      </c>
      <c r="W663" s="304">
        <f t="shared" ca="1" si="294"/>
        <v>26.965086666771263</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0.96031943236772754</v>
      </c>
      <c r="AH663" s="304">
        <f t="shared" ca="1" si="318"/>
        <v>-8.8265167983544224</v>
      </c>
    </row>
    <row r="664" spans="1:34" x14ac:dyDescent="0.2">
      <c r="A664" s="347">
        <f t="shared" ca="1" si="296"/>
        <v>1E-4</v>
      </c>
      <c r="B664" s="304">
        <f t="shared" ca="1" si="297"/>
        <v>33.326900000001075</v>
      </c>
      <c r="D664" s="306">
        <f t="shared" ca="1" si="298"/>
        <v>-0.60619883168391542</v>
      </c>
      <c r="E664" s="307">
        <f t="shared" ca="1" si="299"/>
        <v>-1.004298914622618</v>
      </c>
      <c r="F664" s="304">
        <f t="shared" ca="1" si="300"/>
        <v>1.1730700462662547</v>
      </c>
      <c r="G664" s="306">
        <f t="shared" ca="1" si="301"/>
        <v>7.1191225068738735</v>
      </c>
      <c r="H664" s="307">
        <f t="shared" ca="1" si="302"/>
        <v>-103.4140222484878</v>
      </c>
      <c r="I664" s="304">
        <f t="shared" ca="1" si="303"/>
        <v>103.65877629452611</v>
      </c>
      <c r="J664" s="306">
        <f t="shared" ca="1" si="304"/>
        <v>644.29262010737602</v>
      </c>
      <c r="K664" s="307">
        <f t="shared" ca="1" si="305"/>
        <v>-4.1898036174525037</v>
      </c>
      <c r="L664" s="304">
        <f t="shared" ca="1" si="290"/>
        <v>644.30624300807483</v>
      </c>
      <c r="M664" s="306">
        <f t="shared" ca="1" si="306"/>
        <v>-1.5020637875242437</v>
      </c>
      <c r="N664" s="304">
        <f t="shared" ca="1" si="307"/>
        <v>-86.061915584574407</v>
      </c>
      <c r="P664" s="310">
        <f t="shared" ca="1" si="308"/>
        <v>23</v>
      </c>
      <c r="Q664" s="304">
        <f t="shared" ca="1" si="309"/>
        <v>0</v>
      </c>
      <c r="R664" s="306">
        <f t="shared" ca="1" si="310"/>
        <v>0</v>
      </c>
      <c r="S664" s="307">
        <f t="shared" ca="1" si="311"/>
        <v>3.0549999999999997</v>
      </c>
      <c r="T664" s="304">
        <f t="shared" ca="1" si="291"/>
        <v>29.969549999999998</v>
      </c>
      <c r="U664" s="311">
        <f t="shared" ca="1" si="292"/>
        <v>0</v>
      </c>
      <c r="V664" s="306">
        <f t="shared" ca="1" si="293"/>
        <v>1.2255133584867004</v>
      </c>
      <c r="W664" s="304">
        <f t="shared" ca="1" si="294"/>
        <v>26.965164513472324</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0.96029438818591828</v>
      </c>
      <c r="AH664" s="304">
        <f t="shared" ca="1" si="318"/>
        <v>-8.8265422804488587</v>
      </c>
    </row>
    <row r="665" spans="1:34" x14ac:dyDescent="0.2">
      <c r="A665" s="347">
        <f t="shared" ca="1" si="296"/>
        <v>1E-4</v>
      </c>
      <c r="B665" s="304">
        <f t="shared" ca="1" si="297"/>
        <v>33.327000000001078</v>
      </c>
      <c r="D665" s="306">
        <f t="shared" ca="1" si="298"/>
        <v>-0.60619485836560305</v>
      </c>
      <c r="E665" s="307">
        <f t="shared" ca="1" si="299"/>
        <v>-1.0042730990497919</v>
      </c>
      <c r="F665" s="304">
        <f t="shared" ca="1" si="300"/>
        <v>1.17304589159332</v>
      </c>
      <c r="G665" s="306">
        <f t="shared" ca="1" si="301"/>
        <v>7.1190618873880371</v>
      </c>
      <c r="H665" s="307">
        <f t="shared" ca="1" si="302"/>
        <v>-103.4141226757977</v>
      </c>
      <c r="I665" s="304">
        <f t="shared" ca="1" si="303"/>
        <v>103.65887232148243</v>
      </c>
      <c r="J665" s="306">
        <f t="shared" ca="1" si="304"/>
        <v>644.29262010737602</v>
      </c>
      <c r="K665" s="307">
        <f t="shared" ca="1" si="305"/>
        <v>-4.2001450246987178</v>
      </c>
      <c r="L665" s="304">
        <f t="shared" ca="1" si="290"/>
        <v>644.30631033931058</v>
      </c>
      <c r="M665" s="306">
        <f t="shared" ca="1" si="306"/>
        <v>-1.5020644374786858</v>
      </c>
      <c r="N665" s="304">
        <f t="shared" ca="1" si="307"/>
        <v>-86.06195282422081</v>
      </c>
      <c r="P665" s="310">
        <f t="shared" ca="1" si="308"/>
        <v>23</v>
      </c>
      <c r="Q665" s="304">
        <f t="shared" ca="1" si="309"/>
        <v>0</v>
      </c>
      <c r="R665" s="306">
        <f t="shared" ca="1" si="310"/>
        <v>0</v>
      </c>
      <c r="S665" s="307">
        <f t="shared" ca="1" si="311"/>
        <v>3.0549999999999997</v>
      </c>
      <c r="T665" s="304">
        <f t="shared" ca="1" si="291"/>
        <v>29.969549999999998</v>
      </c>
      <c r="U665" s="311">
        <f t="shared" ca="1" si="292"/>
        <v>0</v>
      </c>
      <c r="V665" s="306">
        <f t="shared" ca="1" si="293"/>
        <v>1.2255146258406837</v>
      </c>
      <c r="W665" s="304">
        <f t="shared" ca="1" si="294"/>
        <v>26.96524235907598</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0.96026934435466238</v>
      </c>
      <c r="AH665" s="304">
        <f t="shared" ca="1" si="318"/>
        <v>-8.8265677621840677</v>
      </c>
    </row>
    <row r="666" spans="1:34" x14ac:dyDescent="0.2">
      <c r="A666" s="347">
        <f t="shared" ca="1" si="296"/>
        <v>1E-4</v>
      </c>
      <c r="B666" s="304">
        <f t="shared" ca="1" si="297"/>
        <v>33.327100000001082</v>
      </c>
      <c r="D666" s="306">
        <f t="shared" ca="1" si="298"/>
        <v>-0.60619088504865681</v>
      </c>
      <c r="E666" s="307">
        <f t="shared" ca="1" si="299"/>
        <v>-1.0042472838408631</v>
      </c>
      <c r="F666" s="304">
        <f t="shared" ca="1" si="300"/>
        <v>1.1730217373168432</v>
      </c>
      <c r="G666" s="306">
        <f t="shared" ca="1" si="301"/>
        <v>7.1190012682995318</v>
      </c>
      <c r="H666" s="307">
        <f t="shared" ca="1" si="302"/>
        <v>-103.41422310052609</v>
      </c>
      <c r="I666" s="304">
        <f t="shared" ca="1" si="303"/>
        <v>103.65896834593443</v>
      </c>
      <c r="J666" s="306">
        <f t="shared" ca="1" si="304"/>
        <v>644.29262010737602</v>
      </c>
      <c r="K666" s="307">
        <f t="shared" ca="1" si="305"/>
        <v>-4.2104864419875341</v>
      </c>
      <c r="L666" s="304">
        <f t="shared" ca="1" si="290"/>
        <v>644.30637783658926</v>
      </c>
      <c r="M666" s="306">
        <f t="shared" ca="1" si="306"/>
        <v>-1.5020650874263892</v>
      </c>
      <c r="N666" s="304">
        <f t="shared" ca="1" si="307"/>
        <v>-86.061990063481119</v>
      </c>
      <c r="P666" s="310">
        <f t="shared" ca="1" si="308"/>
        <v>23</v>
      </c>
      <c r="Q666" s="304">
        <f t="shared" ca="1" si="309"/>
        <v>0</v>
      </c>
      <c r="R666" s="306">
        <f t="shared" ca="1" si="310"/>
        <v>0</v>
      </c>
      <c r="S666" s="307">
        <f t="shared" ca="1" si="311"/>
        <v>3.0549999999999997</v>
      </c>
      <c r="T666" s="304">
        <f t="shared" ca="1" si="291"/>
        <v>29.969549999999998</v>
      </c>
      <c r="U666" s="311">
        <f t="shared" ca="1" si="292"/>
        <v>0</v>
      </c>
      <c r="V666" s="306">
        <f t="shared" ca="1" si="293"/>
        <v>1.2255158931972092</v>
      </c>
      <c r="W666" s="304">
        <f t="shared" ca="1" si="294"/>
        <v>26.965320203582245</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0.96024430087394741</v>
      </c>
      <c r="AH666" s="304">
        <f t="shared" ca="1" si="318"/>
        <v>-8.82659324356006</v>
      </c>
    </row>
    <row r="667" spans="1:34" x14ac:dyDescent="0.2">
      <c r="A667" s="347">
        <f t="shared" ca="1" si="296"/>
        <v>1E-4</v>
      </c>
      <c r="B667" s="304">
        <f t="shared" ca="1" si="297"/>
        <v>33.327200000001085</v>
      </c>
      <c r="D667" s="306">
        <f t="shared" ca="1" si="298"/>
        <v>-0.60618691173307826</v>
      </c>
      <c r="E667" s="307">
        <f t="shared" ca="1" si="299"/>
        <v>-1.0042214689958282</v>
      </c>
      <c r="F667" s="304">
        <f t="shared" ca="1" si="300"/>
        <v>1.1729975834368227</v>
      </c>
      <c r="G667" s="306">
        <f t="shared" ca="1" si="301"/>
        <v>7.1189406496083585</v>
      </c>
      <c r="H667" s="307">
        <f t="shared" ca="1" si="302"/>
        <v>-103.41432352267299</v>
      </c>
      <c r="I667" s="304">
        <f t="shared" ca="1" si="303"/>
        <v>103.65906436788208</v>
      </c>
      <c r="J667" s="306">
        <f t="shared" ca="1" si="304"/>
        <v>644.29262010737602</v>
      </c>
      <c r="K667" s="307">
        <f t="shared" ca="1" si="305"/>
        <v>-4.2208278693186942</v>
      </c>
      <c r="L667" s="304">
        <f t="shared" ca="1" si="290"/>
        <v>644.30644549991109</v>
      </c>
      <c r="M667" s="306">
        <f t="shared" ca="1" si="306"/>
        <v>-1.5020657373673543</v>
      </c>
      <c r="N667" s="304">
        <f t="shared" ca="1" si="307"/>
        <v>-86.062027302355347</v>
      </c>
      <c r="P667" s="310">
        <f t="shared" ca="1" si="308"/>
        <v>23</v>
      </c>
      <c r="Q667" s="304">
        <f t="shared" ca="1" si="309"/>
        <v>0</v>
      </c>
      <c r="R667" s="306">
        <f t="shared" ca="1" si="310"/>
        <v>0</v>
      </c>
      <c r="S667" s="307">
        <f t="shared" ca="1" si="311"/>
        <v>3.0549999999999997</v>
      </c>
      <c r="T667" s="304">
        <f t="shared" ca="1" si="291"/>
        <v>29.969549999999998</v>
      </c>
      <c r="U667" s="311">
        <f t="shared" ca="1" si="292"/>
        <v>0</v>
      </c>
      <c r="V667" s="306">
        <f t="shared" ca="1" si="293"/>
        <v>1.225517160556276</v>
      </c>
      <c r="W667" s="304">
        <f t="shared" ca="1" si="294"/>
        <v>26.965398046991101</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0.96021925774376982</v>
      </c>
      <c r="AH667" s="304">
        <f t="shared" ca="1" si="318"/>
        <v>-8.826618724576841</v>
      </c>
    </row>
    <row r="668" spans="1:34" x14ac:dyDescent="0.2">
      <c r="A668" s="347">
        <f t="shared" ca="1" si="296"/>
        <v>1E-4</v>
      </c>
      <c r="B668" s="304">
        <f t="shared" ca="1" si="297"/>
        <v>33.327300000001088</v>
      </c>
      <c r="D668" s="306">
        <f t="shared" ca="1" si="298"/>
        <v>-0.60618293841886639</v>
      </c>
      <c r="E668" s="307">
        <f t="shared" ca="1" si="299"/>
        <v>-1.0041956545146906</v>
      </c>
      <c r="F668" s="304">
        <f t="shared" ca="1" si="300"/>
        <v>1.1729734299532617</v>
      </c>
      <c r="G668" s="306">
        <f t="shared" ca="1" si="301"/>
        <v>7.1188800313145162</v>
      </c>
      <c r="H668" s="307">
        <f t="shared" ca="1" si="302"/>
        <v>-103.41442394223844</v>
      </c>
      <c r="I668" s="304">
        <f t="shared" ca="1" si="303"/>
        <v>103.65916038732549</v>
      </c>
      <c r="J668" s="306">
        <f t="shared" ca="1" si="304"/>
        <v>644.29262010737602</v>
      </c>
      <c r="K668" s="307">
        <f t="shared" ca="1" si="305"/>
        <v>-4.2311693066919398</v>
      </c>
      <c r="L668" s="304">
        <f t="shared" ca="1" si="290"/>
        <v>644.30651332927675</v>
      </c>
      <c r="M668" s="306">
        <f t="shared" ca="1" si="306"/>
        <v>-1.5020663873015807</v>
      </c>
      <c r="N668" s="304">
        <f t="shared" ca="1" si="307"/>
        <v>-86.06206454084348</v>
      </c>
      <c r="P668" s="310">
        <f t="shared" ca="1" si="308"/>
        <v>23</v>
      </c>
      <c r="Q668" s="304">
        <f t="shared" ca="1" si="309"/>
        <v>0</v>
      </c>
      <c r="R668" s="306">
        <f t="shared" ca="1" si="310"/>
        <v>0</v>
      </c>
      <c r="S668" s="307">
        <f t="shared" ca="1" si="311"/>
        <v>3.0549999999999997</v>
      </c>
      <c r="T668" s="304">
        <f t="shared" ca="1" si="291"/>
        <v>29.969549999999998</v>
      </c>
      <c r="U668" s="311">
        <f t="shared" ca="1" si="292"/>
        <v>0</v>
      </c>
      <c r="V668" s="306">
        <f t="shared" ca="1" si="293"/>
        <v>1.2255184279178846</v>
      </c>
      <c r="W668" s="304">
        <f t="shared" ca="1" si="294"/>
        <v>26.965475889302596</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0.96019421496413848</v>
      </c>
      <c r="AH668" s="304">
        <f t="shared" ca="1" si="318"/>
        <v>-8.8266442052344036</v>
      </c>
    </row>
    <row r="669" spans="1:34" x14ac:dyDescent="0.2">
      <c r="A669" s="347">
        <f t="shared" ca="1" si="296"/>
        <v>1E-4</v>
      </c>
      <c r="B669" s="304">
        <f t="shared" ca="1" si="297"/>
        <v>33.327400000001091</v>
      </c>
      <c r="D669" s="306">
        <f t="shared" ca="1" si="298"/>
        <v>-0.60617896510602531</v>
      </c>
      <c r="E669" s="307">
        <f t="shared" ca="1" si="299"/>
        <v>-1.004169840397438</v>
      </c>
      <c r="F669" s="304">
        <f t="shared" ca="1" si="300"/>
        <v>1.1729492768661516</v>
      </c>
      <c r="G669" s="306">
        <f t="shared" ca="1" si="301"/>
        <v>7.1188194134180058</v>
      </c>
      <c r="H669" s="307">
        <f t="shared" ca="1" si="302"/>
        <v>-103.41452435922248</v>
      </c>
      <c r="I669" s="304">
        <f t="shared" ca="1" si="303"/>
        <v>103.65925640426464</v>
      </c>
      <c r="J669" s="306">
        <f t="shared" ca="1" si="304"/>
        <v>644.29262010737602</v>
      </c>
      <c r="K669" s="307">
        <f t="shared" ca="1" si="305"/>
        <v>-4.2415107541070132</v>
      </c>
      <c r="L669" s="304">
        <f t="shared" ca="1" si="290"/>
        <v>644.30658132468636</v>
      </c>
      <c r="M669" s="306">
        <f t="shared" ca="1" si="306"/>
        <v>-1.5020670372290692</v>
      </c>
      <c r="N669" s="304">
        <f t="shared" ca="1" si="307"/>
        <v>-86.062101778945561</v>
      </c>
      <c r="P669" s="310">
        <f t="shared" ca="1" si="308"/>
        <v>23</v>
      </c>
      <c r="Q669" s="304">
        <f t="shared" ca="1" si="309"/>
        <v>0</v>
      </c>
      <c r="R669" s="306">
        <f t="shared" ca="1" si="310"/>
        <v>0</v>
      </c>
      <c r="S669" s="307">
        <f t="shared" ca="1" si="311"/>
        <v>3.0549999999999997</v>
      </c>
      <c r="T669" s="304">
        <f t="shared" ca="1" si="291"/>
        <v>29.969549999999998</v>
      </c>
      <c r="U669" s="311">
        <f t="shared" ca="1" si="292"/>
        <v>0</v>
      </c>
      <c r="V669" s="306">
        <f t="shared" ca="1" si="293"/>
        <v>1.2255196952820344</v>
      </c>
      <c r="W669" s="304">
        <f t="shared" ca="1" si="294"/>
        <v>26.965553730516721</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0.96016917253503209</v>
      </c>
      <c r="AH669" s="304">
        <f t="shared" ca="1" si="318"/>
        <v>-8.8266696855327655</v>
      </c>
    </row>
    <row r="670" spans="1:34" x14ac:dyDescent="0.2">
      <c r="A670" s="347">
        <f t="shared" ca="1" si="296"/>
        <v>1E-4</v>
      </c>
      <c r="B670" s="304">
        <f t="shared" ca="1" si="297"/>
        <v>33.327500000001095</v>
      </c>
      <c r="D670" s="306">
        <f t="shared" ca="1" si="298"/>
        <v>-0.60617499179455037</v>
      </c>
      <c r="E670" s="307">
        <f t="shared" ca="1" si="299"/>
        <v>-1.004144026644072</v>
      </c>
      <c r="F670" s="304">
        <f t="shared" ca="1" si="300"/>
        <v>1.1729251241754923</v>
      </c>
      <c r="G670" s="306">
        <f t="shared" ca="1" si="301"/>
        <v>7.1187587959188265</v>
      </c>
      <c r="H670" s="307">
        <f t="shared" ca="1" si="302"/>
        <v>-103.41462477362515</v>
      </c>
      <c r="I670" s="304">
        <f t="shared" ca="1" si="303"/>
        <v>103.65935241869957</v>
      </c>
      <c r="J670" s="306">
        <f t="shared" ca="1" si="304"/>
        <v>644.29262010737602</v>
      </c>
      <c r="K670" s="307">
        <f t="shared" ca="1" si="305"/>
        <v>-4.2518522115636559</v>
      </c>
      <c r="L670" s="304">
        <f t="shared" ca="1" si="290"/>
        <v>644.30664948614071</v>
      </c>
      <c r="M670" s="306">
        <f t="shared" ca="1" si="306"/>
        <v>-1.5020676871498193</v>
      </c>
      <c r="N670" s="304">
        <f t="shared" ca="1" si="307"/>
        <v>-86.062139016661561</v>
      </c>
      <c r="P670" s="310">
        <f t="shared" ca="1" si="308"/>
        <v>23</v>
      </c>
      <c r="Q670" s="304">
        <f t="shared" ca="1" si="309"/>
        <v>0</v>
      </c>
      <c r="R670" s="306">
        <f t="shared" ca="1" si="310"/>
        <v>0</v>
      </c>
      <c r="S670" s="307">
        <f t="shared" ca="1" si="311"/>
        <v>3.0549999999999997</v>
      </c>
      <c r="T670" s="304">
        <f t="shared" ca="1" si="291"/>
        <v>29.969549999999998</v>
      </c>
      <c r="U670" s="311">
        <f t="shared" ca="1" si="292"/>
        <v>0</v>
      </c>
      <c r="V670" s="306">
        <f t="shared" ca="1" si="293"/>
        <v>1.2255209626487262</v>
      </c>
      <c r="W670" s="304">
        <f t="shared" ca="1" si="294"/>
        <v>26.965631570633477</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0.96014413045645597</v>
      </c>
      <c r="AH670" s="304">
        <f t="shared" ca="1" si="318"/>
        <v>-8.8266951654719232</v>
      </c>
    </row>
    <row r="671" spans="1:34" x14ac:dyDescent="0.2">
      <c r="A671" s="347">
        <f t="shared" ca="1" si="296"/>
        <v>1E-4</v>
      </c>
      <c r="B671" s="304">
        <f t="shared" ca="1" si="297"/>
        <v>33.327600000001098</v>
      </c>
      <c r="D671" s="306">
        <f t="shared" ca="1" si="298"/>
        <v>-0.60617101848444654</v>
      </c>
      <c r="E671" s="307">
        <f t="shared" ca="1" si="299"/>
        <v>-1.0041182132545909</v>
      </c>
      <c r="F671" s="304">
        <f t="shared" ca="1" si="300"/>
        <v>1.1729009718812853</v>
      </c>
      <c r="G671" s="306">
        <f t="shared" ca="1" si="301"/>
        <v>7.1186981788169783</v>
      </c>
      <c r="H671" s="307">
        <f t="shared" ca="1" si="302"/>
        <v>-103.41472518544647</v>
      </c>
      <c r="I671" s="304">
        <f t="shared" ca="1" si="303"/>
        <v>103.65944843063033</v>
      </c>
      <c r="J671" s="306">
        <f t="shared" ca="1" si="304"/>
        <v>644.29262010737602</v>
      </c>
      <c r="K671" s="307">
        <f t="shared" ca="1" si="305"/>
        <v>-4.2621936790616095</v>
      </c>
      <c r="L671" s="304">
        <f t="shared" ca="1" si="290"/>
        <v>644.30671781363992</v>
      </c>
      <c r="M671" s="306">
        <f t="shared" ca="1" si="306"/>
        <v>-1.5020683370638312</v>
      </c>
      <c r="N671" s="304">
        <f t="shared" ca="1" si="307"/>
        <v>-86.062176253991495</v>
      </c>
      <c r="P671" s="310">
        <f t="shared" ca="1" si="308"/>
        <v>23</v>
      </c>
      <c r="Q671" s="304">
        <f t="shared" ca="1" si="309"/>
        <v>0</v>
      </c>
      <c r="R671" s="306">
        <f t="shared" ca="1" si="310"/>
        <v>0</v>
      </c>
      <c r="S671" s="307">
        <f t="shared" ca="1" si="311"/>
        <v>3.0549999999999997</v>
      </c>
      <c r="T671" s="304">
        <f t="shared" ca="1" si="291"/>
        <v>29.969549999999998</v>
      </c>
      <c r="U671" s="311">
        <f t="shared" ca="1" si="292"/>
        <v>0</v>
      </c>
      <c r="V671" s="306">
        <f t="shared" ca="1" si="293"/>
        <v>1.2255222300179591</v>
      </c>
      <c r="W671" s="304">
        <f t="shared" ca="1" si="294"/>
        <v>26.965709409652888</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0.9601190887284119</v>
      </c>
      <c r="AH671" s="304">
        <f t="shared" ca="1" si="318"/>
        <v>-8.8267206450518749</v>
      </c>
    </row>
    <row r="672" spans="1:34" x14ac:dyDescent="0.2">
      <c r="A672" s="347">
        <f t="shared" ca="1" si="296"/>
        <v>1E-4</v>
      </c>
      <c r="B672" s="304">
        <f t="shared" ca="1" si="297"/>
        <v>33.327700000001101</v>
      </c>
      <c r="D672" s="306">
        <f t="shared" ca="1" si="298"/>
        <v>-0.60616704517571363</v>
      </c>
      <c r="E672" s="307">
        <f t="shared" ca="1" si="299"/>
        <v>-1.0040924002289895</v>
      </c>
      <c r="F672" s="304">
        <f t="shared" ca="1" si="300"/>
        <v>1.1728768199835262</v>
      </c>
      <c r="G672" s="306">
        <f t="shared" ca="1" si="301"/>
        <v>7.1186375621124611</v>
      </c>
      <c r="H672" s="307">
        <f t="shared" ca="1" si="302"/>
        <v>-103.41482559468649</v>
      </c>
      <c r="I672" s="304">
        <f t="shared" ca="1" si="303"/>
        <v>103.65954444005696</v>
      </c>
      <c r="J672" s="306">
        <f t="shared" ca="1" si="304"/>
        <v>644.29262010737602</v>
      </c>
      <c r="K672" s="307">
        <f t="shared" ca="1" si="305"/>
        <v>-4.2725351566006164</v>
      </c>
      <c r="L672" s="304">
        <f t="shared" ca="1" si="290"/>
        <v>644.30678630718455</v>
      </c>
      <c r="M672" s="306">
        <f t="shared" ca="1" si="306"/>
        <v>-1.5020689869711052</v>
      </c>
      <c r="N672" s="304">
        <f t="shared" ca="1" si="307"/>
        <v>-86.062213490935378</v>
      </c>
      <c r="P672" s="310">
        <f t="shared" ca="1" si="308"/>
        <v>23</v>
      </c>
      <c r="Q672" s="304">
        <f t="shared" ca="1" si="309"/>
        <v>0</v>
      </c>
      <c r="R672" s="306">
        <f t="shared" ca="1" si="310"/>
        <v>0</v>
      </c>
      <c r="S672" s="307">
        <f t="shared" ca="1" si="311"/>
        <v>3.0549999999999997</v>
      </c>
      <c r="T672" s="304">
        <f t="shared" ca="1" si="291"/>
        <v>29.969549999999998</v>
      </c>
      <c r="U672" s="311">
        <f t="shared" ca="1" si="292"/>
        <v>0</v>
      </c>
      <c r="V672" s="306">
        <f t="shared" ca="1" si="293"/>
        <v>1.2255234973897338</v>
      </c>
      <c r="W672" s="304">
        <f t="shared" ca="1" si="294"/>
        <v>26.965787247574966</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0.96009404735089277</v>
      </c>
      <c r="AH672" s="304">
        <f t="shared" ca="1" si="318"/>
        <v>-8.8267461242726313</v>
      </c>
    </row>
    <row r="673" spans="1:34" x14ac:dyDescent="0.2">
      <c r="A673" s="347">
        <f t="shared" ca="1" si="296"/>
        <v>1E-4</v>
      </c>
      <c r="B673" s="304">
        <f t="shared" ca="1" si="297"/>
        <v>33.327800000001105</v>
      </c>
      <c r="D673" s="306">
        <f t="shared" ca="1" si="298"/>
        <v>-0.60616307186835128</v>
      </c>
      <c r="E673" s="307">
        <f t="shared" ca="1" si="299"/>
        <v>-1.0040665875672588</v>
      </c>
      <c r="F673" s="304">
        <f t="shared" ca="1" si="300"/>
        <v>1.1728526684822078</v>
      </c>
      <c r="G673" s="306">
        <f t="shared" ca="1" si="301"/>
        <v>7.1185769458052741</v>
      </c>
      <c r="H673" s="307">
        <f t="shared" ca="1" si="302"/>
        <v>-103.41492600134525</v>
      </c>
      <c r="I673" s="304">
        <f t="shared" ca="1" si="303"/>
        <v>103.65964044697948</v>
      </c>
      <c r="J673" s="306">
        <f t="shared" ca="1" si="304"/>
        <v>644.29262010737602</v>
      </c>
      <c r="K673" s="307">
        <f t="shared" ca="1" si="305"/>
        <v>-4.2828766441804182</v>
      </c>
      <c r="L673" s="304">
        <f t="shared" ca="1" si="290"/>
        <v>644.30685496677495</v>
      </c>
      <c r="M673" s="306">
        <f t="shared" ca="1" si="306"/>
        <v>-1.5020696368716415</v>
      </c>
      <c r="N673" s="304">
        <f t="shared" ca="1" si="307"/>
        <v>-86.062250727493208</v>
      </c>
      <c r="P673" s="310">
        <f t="shared" ca="1" si="308"/>
        <v>23</v>
      </c>
      <c r="Q673" s="304">
        <f t="shared" ca="1" si="309"/>
        <v>0</v>
      </c>
      <c r="R673" s="306">
        <f t="shared" ca="1" si="310"/>
        <v>0</v>
      </c>
      <c r="S673" s="307">
        <f t="shared" ca="1" si="311"/>
        <v>3.0549999999999997</v>
      </c>
      <c r="T673" s="304">
        <f t="shared" ca="1" si="291"/>
        <v>29.969549999999998</v>
      </c>
      <c r="U673" s="311">
        <f t="shared" ca="1" si="292"/>
        <v>0</v>
      </c>
      <c r="V673" s="306">
        <f t="shared" ca="1" si="293"/>
        <v>1.2255247647640499</v>
      </c>
      <c r="W673" s="304">
        <f t="shared" ca="1" si="294"/>
        <v>26.965865084399713</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0.9600690063238897</v>
      </c>
      <c r="AH673" s="304">
        <f t="shared" ca="1" si="318"/>
        <v>-8.8267716031341958</v>
      </c>
    </row>
    <row r="674" spans="1:34" x14ac:dyDescent="0.2">
      <c r="A674" s="347">
        <f t="shared" ca="1" si="296"/>
        <v>1E-4</v>
      </c>
      <c r="B674" s="304">
        <f t="shared" ca="1" si="297"/>
        <v>33.327900000001108</v>
      </c>
      <c r="D674" s="306">
        <f t="shared" ca="1" si="298"/>
        <v>-0.60615909856235883</v>
      </c>
      <c r="E674" s="307">
        <f t="shared" ca="1" si="299"/>
        <v>-1.0040407752694023</v>
      </c>
      <c r="F674" s="304">
        <f t="shared" ca="1" si="300"/>
        <v>1.1728285173773332</v>
      </c>
      <c r="G674" s="306">
        <f t="shared" ca="1" si="301"/>
        <v>7.1185163298954182</v>
      </c>
      <c r="H674" s="307">
        <f t="shared" ca="1" si="302"/>
        <v>-103.41502640542278</v>
      </c>
      <c r="I674" s="304">
        <f t="shared" ca="1" si="303"/>
        <v>103.65973645139793</v>
      </c>
      <c r="J674" s="306">
        <f t="shared" ca="1" si="304"/>
        <v>644.29262010737602</v>
      </c>
      <c r="K674" s="307">
        <f t="shared" ca="1" si="305"/>
        <v>-4.2932181418007564</v>
      </c>
      <c r="L674" s="304">
        <f t="shared" ca="1" si="290"/>
        <v>644.30692379241168</v>
      </c>
      <c r="M674" s="306">
        <f t="shared" ca="1" si="306"/>
        <v>-1.5020702867654399</v>
      </c>
      <c r="N674" s="304">
        <f t="shared" ca="1" si="307"/>
        <v>-86.062287963664986</v>
      </c>
      <c r="P674" s="310">
        <f t="shared" ca="1" si="308"/>
        <v>23</v>
      </c>
      <c r="Q674" s="304">
        <f t="shared" ca="1" si="309"/>
        <v>0</v>
      </c>
      <c r="R674" s="306">
        <f t="shared" ca="1" si="310"/>
        <v>0</v>
      </c>
      <c r="S674" s="307">
        <f t="shared" ca="1" si="311"/>
        <v>3.0549999999999997</v>
      </c>
      <c r="T674" s="304">
        <f t="shared" ca="1" si="291"/>
        <v>29.969549999999998</v>
      </c>
      <c r="U674" s="311">
        <f t="shared" ca="1" si="292"/>
        <v>0</v>
      </c>
      <c r="V674" s="306">
        <f t="shared" ca="1" si="293"/>
        <v>1.2255260321409072</v>
      </c>
      <c r="W674" s="304">
        <f t="shared" ca="1" si="294"/>
        <v>26.965942920127137</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0.96004396564740624</v>
      </c>
      <c r="AH674" s="304">
        <f t="shared" ca="1" si="318"/>
        <v>-8.8267970816365686</v>
      </c>
    </row>
    <row r="675" spans="1:34" x14ac:dyDescent="0.2">
      <c r="A675" s="347">
        <f t="shared" ca="1" si="296"/>
        <v>1E-4</v>
      </c>
      <c r="B675" s="304">
        <f t="shared" ca="1" si="297"/>
        <v>33.328000000001111</v>
      </c>
      <c r="D675" s="306">
        <f t="shared" ca="1" si="298"/>
        <v>-0.6061551252577394</v>
      </c>
      <c r="E675" s="307">
        <f t="shared" ca="1" si="299"/>
        <v>-1.0040149633354183</v>
      </c>
      <c r="F675" s="304">
        <f t="shared" ca="1" si="300"/>
        <v>1.1728043666689032</v>
      </c>
      <c r="G675" s="306">
        <f t="shared" ca="1" si="301"/>
        <v>7.1184557143828924</v>
      </c>
      <c r="H675" s="307">
        <f t="shared" ca="1" si="302"/>
        <v>-103.41512680691912</v>
      </c>
      <c r="I675" s="304">
        <f t="shared" ca="1" si="303"/>
        <v>103.65983245331238</v>
      </c>
      <c r="J675" s="306">
        <f t="shared" ca="1" si="304"/>
        <v>644.29262010737602</v>
      </c>
      <c r="K675" s="307">
        <f t="shared" ca="1" si="305"/>
        <v>-4.3035596494613735</v>
      </c>
      <c r="L675" s="304">
        <f t="shared" ca="1" si="290"/>
        <v>644.30699278409509</v>
      </c>
      <c r="M675" s="306">
        <f t="shared" ca="1" si="306"/>
        <v>-1.5020709366525005</v>
      </c>
      <c r="N675" s="304">
        <f t="shared" ca="1" si="307"/>
        <v>-86.062325199450711</v>
      </c>
      <c r="P675" s="310">
        <f t="shared" ca="1" si="308"/>
        <v>23</v>
      </c>
      <c r="Q675" s="304">
        <f t="shared" ca="1" si="309"/>
        <v>0</v>
      </c>
      <c r="R675" s="306">
        <f t="shared" ca="1" si="310"/>
        <v>0</v>
      </c>
      <c r="S675" s="307">
        <f t="shared" ca="1" si="311"/>
        <v>3.0549999999999997</v>
      </c>
      <c r="T675" s="304">
        <f t="shared" ca="1" si="291"/>
        <v>29.969549999999998</v>
      </c>
      <c r="U675" s="311">
        <f t="shared" ca="1" si="292"/>
        <v>0</v>
      </c>
      <c r="V675" s="306">
        <f t="shared" ca="1" si="293"/>
        <v>1.2255272995203061</v>
      </c>
      <c r="W675" s="304">
        <f t="shared" ca="1" si="294"/>
        <v>26.966020754757274</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0.96001892532143884</v>
      </c>
      <c r="AH675" s="304">
        <f t="shared" ca="1" si="318"/>
        <v>-8.8268225597797514</v>
      </c>
    </row>
    <row r="676" spans="1:34" x14ac:dyDescent="0.2">
      <c r="A676" s="347">
        <f t="shared" ca="1" si="296"/>
        <v>1E-4</v>
      </c>
      <c r="B676" s="304">
        <f t="shared" ca="1" si="297"/>
        <v>33.328100000001115</v>
      </c>
      <c r="D676" s="306">
        <f t="shared" ca="1" si="298"/>
        <v>-0.60615115195449343</v>
      </c>
      <c r="E676" s="307">
        <f t="shared" ca="1" si="299"/>
        <v>-1.0039891517652908</v>
      </c>
      <c r="F676" s="304">
        <f t="shared" ca="1" si="300"/>
        <v>1.1727802163569043</v>
      </c>
      <c r="G676" s="306">
        <f t="shared" ca="1" si="301"/>
        <v>7.1183950992676968</v>
      </c>
      <c r="H676" s="307">
        <f t="shared" ca="1" si="302"/>
        <v>-103.4152272058343</v>
      </c>
      <c r="I676" s="304">
        <f t="shared" ca="1" si="303"/>
        <v>103.6599284527228</v>
      </c>
      <c r="J676" s="306">
        <f t="shared" ca="1" si="304"/>
        <v>644.29262010737602</v>
      </c>
      <c r="K676" s="307">
        <f t="shared" ca="1" si="305"/>
        <v>-4.3139011671620109</v>
      </c>
      <c r="L676" s="304">
        <f t="shared" ca="1" si="290"/>
        <v>644.30706194182562</v>
      </c>
      <c r="M676" s="306">
        <f t="shared" ca="1" si="306"/>
        <v>-1.5020715865328234</v>
      </c>
      <c r="N676" s="304">
        <f t="shared" ca="1" si="307"/>
        <v>-86.062362434850399</v>
      </c>
      <c r="P676" s="310">
        <f t="shared" ca="1" si="308"/>
        <v>23</v>
      </c>
      <c r="Q676" s="304">
        <f t="shared" ca="1" si="309"/>
        <v>0</v>
      </c>
      <c r="R676" s="306">
        <f t="shared" ca="1" si="310"/>
        <v>0</v>
      </c>
      <c r="S676" s="307">
        <f t="shared" ca="1" si="311"/>
        <v>3.0549999999999997</v>
      </c>
      <c r="T676" s="304">
        <f t="shared" ca="1" si="291"/>
        <v>29.969549999999998</v>
      </c>
      <c r="U676" s="311">
        <f t="shared" ca="1" si="292"/>
        <v>0</v>
      </c>
      <c r="V676" s="306">
        <f t="shared" ca="1" si="293"/>
        <v>1.2255285669022464</v>
      </c>
      <c r="W676" s="304">
        <f t="shared" ca="1" si="294"/>
        <v>26.966098588290105</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0.95999388534597863</v>
      </c>
      <c r="AH676" s="304">
        <f t="shared" ca="1" si="318"/>
        <v>-8.8268480375637566</v>
      </c>
    </row>
    <row r="677" spans="1:34" x14ac:dyDescent="0.2">
      <c r="A677" s="347">
        <f t="shared" ca="1" si="296"/>
        <v>1E-4</v>
      </c>
      <c r="B677" s="304">
        <f t="shared" ca="1" si="297"/>
        <v>33.328200000001118</v>
      </c>
      <c r="D677" s="306">
        <f t="shared" ca="1" si="298"/>
        <v>-0.60614717865262135</v>
      </c>
      <c r="E677" s="307">
        <f t="shared" ca="1" si="299"/>
        <v>-1.0039633405590287</v>
      </c>
      <c r="F677" s="304">
        <f t="shared" ca="1" si="300"/>
        <v>1.1727560664413452</v>
      </c>
      <c r="G677" s="306">
        <f t="shared" ca="1" si="301"/>
        <v>7.1183344845498313</v>
      </c>
      <c r="H677" s="307">
        <f t="shared" ca="1" si="302"/>
        <v>-103.41532760216836</v>
      </c>
      <c r="I677" s="304">
        <f t="shared" ca="1" si="303"/>
        <v>103.66002444962926</v>
      </c>
      <c r="J677" s="306">
        <f t="shared" ca="1" si="304"/>
        <v>644.29262010737602</v>
      </c>
      <c r="K677" s="307">
        <f t="shared" ca="1" si="305"/>
        <v>-4.3242426949024111</v>
      </c>
      <c r="L677" s="304">
        <f t="shared" ca="1" si="290"/>
        <v>644.30713126560374</v>
      </c>
      <c r="M677" s="306">
        <f t="shared" ca="1" si="306"/>
        <v>-1.5020722364064087</v>
      </c>
      <c r="N677" s="304">
        <f t="shared" ca="1" si="307"/>
        <v>-86.062399669864064</v>
      </c>
      <c r="P677" s="310">
        <f t="shared" ca="1" si="308"/>
        <v>23</v>
      </c>
      <c r="Q677" s="304">
        <f t="shared" ca="1" si="309"/>
        <v>0</v>
      </c>
      <c r="R677" s="306">
        <f t="shared" ca="1" si="310"/>
        <v>0</v>
      </c>
      <c r="S677" s="307">
        <f t="shared" ca="1" si="311"/>
        <v>3.0549999999999997</v>
      </c>
      <c r="T677" s="304">
        <f t="shared" ca="1" si="291"/>
        <v>29.969549999999998</v>
      </c>
      <c r="U677" s="311">
        <f t="shared" ca="1" si="292"/>
        <v>0</v>
      </c>
      <c r="V677" s="306">
        <f t="shared" ca="1" si="293"/>
        <v>1.225529834286728</v>
      </c>
      <c r="W677" s="304">
        <f t="shared" ca="1" si="294"/>
        <v>26.966176420725652</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0.95996884572102914</v>
      </c>
      <c r="AH677" s="304">
        <f t="shared" ca="1" si="318"/>
        <v>-8.8268735149885789</v>
      </c>
    </row>
    <row r="678" spans="1:34" x14ac:dyDescent="0.2">
      <c r="A678" s="347">
        <f t="shared" ca="1" si="296"/>
        <v>1E-4</v>
      </c>
      <c r="B678" s="304">
        <f t="shared" ca="1" si="297"/>
        <v>33.328300000001121</v>
      </c>
      <c r="D678" s="306">
        <f t="shared" ca="1" si="298"/>
        <v>-0.60614320535212307</v>
      </c>
      <c r="E678" s="307">
        <f t="shared" ca="1" si="299"/>
        <v>-1.0039375297166266</v>
      </c>
      <c r="F678" s="304">
        <f t="shared" ca="1" si="300"/>
        <v>1.1727319169222217</v>
      </c>
      <c r="G678" s="306">
        <f t="shared" ca="1" si="301"/>
        <v>7.118273870229296</v>
      </c>
      <c r="H678" s="307">
        <f t="shared" ca="1" si="302"/>
        <v>-103.41542799592133</v>
      </c>
      <c r="I678" s="304">
        <f t="shared" ca="1" si="303"/>
        <v>103.66012044403179</v>
      </c>
      <c r="J678" s="306">
        <f t="shared" ca="1" si="304"/>
        <v>644.29262010737602</v>
      </c>
      <c r="K678" s="307">
        <f t="shared" ca="1" si="305"/>
        <v>-4.3345842326823156</v>
      </c>
      <c r="L678" s="304">
        <f t="shared" ca="1" si="290"/>
        <v>644.30720075542979</v>
      </c>
      <c r="M678" s="306">
        <f t="shared" ca="1" si="306"/>
        <v>-1.5020728862732566</v>
      </c>
      <c r="N678" s="304">
        <f t="shared" ca="1" si="307"/>
        <v>-86.06243690449169</v>
      </c>
      <c r="P678" s="310">
        <f t="shared" ca="1" si="308"/>
        <v>23</v>
      </c>
      <c r="Q678" s="304">
        <f t="shared" ca="1" si="309"/>
        <v>0</v>
      </c>
      <c r="R678" s="306">
        <f t="shared" ca="1" si="310"/>
        <v>0</v>
      </c>
      <c r="S678" s="307">
        <f t="shared" ca="1" si="311"/>
        <v>3.0549999999999997</v>
      </c>
      <c r="T678" s="304">
        <f t="shared" ca="1" si="291"/>
        <v>29.969549999999998</v>
      </c>
      <c r="U678" s="311">
        <f t="shared" ca="1" si="292"/>
        <v>0</v>
      </c>
      <c r="V678" s="306">
        <f t="shared" ca="1" si="293"/>
        <v>1.2255311016737507</v>
      </c>
      <c r="W678" s="304">
        <f t="shared" ca="1" si="294"/>
        <v>26.966254252063909</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0.9599438064465815</v>
      </c>
      <c r="AH678" s="304">
        <f t="shared" ca="1" si="318"/>
        <v>-8.8268989920542236</v>
      </c>
    </row>
    <row r="679" spans="1:34" x14ac:dyDescent="0.2">
      <c r="A679" s="347">
        <f t="shared" ca="1" si="296"/>
        <v>1E-4</v>
      </c>
      <c r="B679" s="304">
        <f t="shared" ca="1" si="297"/>
        <v>33.328400000001125</v>
      </c>
      <c r="D679" s="306">
        <f t="shared" ca="1" si="298"/>
        <v>-0.60613923205299969</v>
      </c>
      <c r="E679" s="307">
        <f t="shared" ca="1" si="299"/>
        <v>-1.0039117192380811</v>
      </c>
      <c r="F679" s="304">
        <f t="shared" ca="1" si="300"/>
        <v>1.1727077677995315</v>
      </c>
      <c r="G679" s="306">
        <f t="shared" ca="1" si="301"/>
        <v>7.1182132563060909</v>
      </c>
      <c r="H679" s="307">
        <f t="shared" ca="1" si="302"/>
        <v>-103.41552838709326</v>
      </c>
      <c r="I679" s="304">
        <f t="shared" ca="1" si="303"/>
        <v>103.66021643593044</v>
      </c>
      <c r="J679" s="306">
        <f t="shared" ca="1" si="304"/>
        <v>644.29262010737602</v>
      </c>
      <c r="K679" s="307">
        <f t="shared" ca="1" si="305"/>
        <v>-4.3449257805014661</v>
      </c>
      <c r="L679" s="304">
        <f t="shared" ca="1" si="290"/>
        <v>644.30727041130433</v>
      </c>
      <c r="M679" s="306">
        <f t="shared" ca="1" si="306"/>
        <v>-1.5020735361333672</v>
      </c>
      <c r="N679" s="304">
        <f t="shared" ca="1" si="307"/>
        <v>-86.062474138733307</v>
      </c>
      <c r="P679" s="310">
        <f t="shared" ca="1" si="308"/>
        <v>23</v>
      </c>
      <c r="Q679" s="304">
        <f t="shared" ca="1" si="309"/>
        <v>0</v>
      </c>
      <c r="R679" s="306">
        <f t="shared" ca="1" si="310"/>
        <v>0</v>
      </c>
      <c r="S679" s="307">
        <f t="shared" ca="1" si="311"/>
        <v>3.0549999999999997</v>
      </c>
      <c r="T679" s="304">
        <f t="shared" ca="1" si="291"/>
        <v>29.969549999999998</v>
      </c>
      <c r="U679" s="311">
        <f t="shared" ca="1" si="292"/>
        <v>0</v>
      </c>
      <c r="V679" s="306">
        <f t="shared" ca="1" si="293"/>
        <v>1.2255323690633149</v>
      </c>
      <c r="W679" s="304">
        <f t="shared" ca="1" si="294"/>
        <v>26.966332082304916</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0.95991876752264282</v>
      </c>
      <c r="AH679" s="304">
        <f t="shared" ca="1" si="318"/>
        <v>-8.8269244687606907</v>
      </c>
    </row>
    <row r="680" spans="1:34" x14ac:dyDescent="0.2">
      <c r="A680" s="347">
        <f t="shared" ca="1" si="296"/>
        <v>1E-4</v>
      </c>
      <c r="B680" s="304">
        <f t="shared" ca="1" si="297"/>
        <v>33.328500000001128</v>
      </c>
      <c r="D680" s="306">
        <f t="shared" ca="1" si="298"/>
        <v>-0.60613525875525143</v>
      </c>
      <c r="E680" s="307">
        <f t="shared" ca="1" si="299"/>
        <v>-1.0038859091233832</v>
      </c>
      <c r="F680" s="304">
        <f t="shared" ca="1" si="300"/>
        <v>1.1726836190732679</v>
      </c>
      <c r="G680" s="306">
        <f t="shared" ca="1" si="301"/>
        <v>7.1181526427802151</v>
      </c>
      <c r="H680" s="307">
        <f t="shared" ca="1" si="302"/>
        <v>-103.41562877568417</v>
      </c>
      <c r="I680" s="304">
        <f t="shared" ca="1" si="303"/>
        <v>103.66031242532522</v>
      </c>
      <c r="J680" s="306">
        <f t="shared" ca="1" si="304"/>
        <v>644.29262010737602</v>
      </c>
      <c r="K680" s="307">
        <f t="shared" ca="1" si="305"/>
        <v>-4.3552673383596048</v>
      </c>
      <c r="L680" s="304">
        <f t="shared" ca="1" si="290"/>
        <v>644.30734023322759</v>
      </c>
      <c r="M680" s="306">
        <f t="shared" ca="1" si="306"/>
        <v>-1.5020741859867406</v>
      </c>
      <c r="N680" s="304">
        <f t="shared" ca="1" si="307"/>
        <v>-86.062511372588901</v>
      </c>
      <c r="P680" s="310">
        <f t="shared" ca="1" si="308"/>
        <v>23</v>
      </c>
      <c r="Q680" s="304">
        <f t="shared" ca="1" si="309"/>
        <v>0</v>
      </c>
      <c r="R680" s="306">
        <f t="shared" ca="1" si="310"/>
        <v>0</v>
      </c>
      <c r="S680" s="307">
        <f t="shared" ca="1" si="311"/>
        <v>3.0549999999999997</v>
      </c>
      <c r="T680" s="304">
        <f t="shared" ca="1" si="291"/>
        <v>29.969549999999998</v>
      </c>
      <c r="U680" s="311">
        <f t="shared" ca="1" si="292"/>
        <v>0</v>
      </c>
      <c r="V680" s="306">
        <f t="shared" ca="1" si="293"/>
        <v>1.2255336364554203</v>
      </c>
      <c r="W680" s="304">
        <f t="shared" ca="1" si="294"/>
        <v>26.966409911448661</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0.95989372894919711</v>
      </c>
      <c r="AH680" s="304">
        <f t="shared" ca="1" si="318"/>
        <v>-8.8269499451079927</v>
      </c>
    </row>
    <row r="681" spans="1:34" x14ac:dyDescent="0.2">
      <c r="A681" s="347">
        <f t="shared" ca="1" si="296"/>
        <v>1E-4</v>
      </c>
      <c r="B681" s="304">
        <f t="shared" ca="1" si="297"/>
        <v>33.328600000001131</v>
      </c>
      <c r="D681" s="306">
        <f t="shared" ca="1" si="298"/>
        <v>-0.60613128545887929</v>
      </c>
      <c r="E681" s="307">
        <f t="shared" ca="1" si="299"/>
        <v>-1.0038600993725346</v>
      </c>
      <c r="F681" s="304">
        <f t="shared" ca="1" si="300"/>
        <v>1.172659470743433</v>
      </c>
      <c r="G681" s="306">
        <f t="shared" ca="1" si="301"/>
        <v>7.1180920296516694</v>
      </c>
      <c r="H681" s="307">
        <f t="shared" ca="1" si="302"/>
        <v>-103.4157291616941</v>
      </c>
      <c r="I681" s="304">
        <f t="shared" ca="1" si="303"/>
        <v>103.66040841221617</v>
      </c>
      <c r="J681" s="306">
        <f t="shared" ca="1" si="304"/>
        <v>644.29262010737602</v>
      </c>
      <c r="K681" s="307">
        <f t="shared" ca="1" si="305"/>
        <v>-4.3656089062564734</v>
      </c>
      <c r="L681" s="304">
        <f t="shared" ca="1" si="290"/>
        <v>644.30741022120014</v>
      </c>
      <c r="M681" s="306">
        <f t="shared" ca="1" si="306"/>
        <v>-1.5020748358333766</v>
      </c>
      <c r="N681" s="304">
        <f t="shared" ca="1" si="307"/>
        <v>-86.062548606058471</v>
      </c>
      <c r="P681" s="310">
        <f t="shared" ca="1" si="308"/>
        <v>23</v>
      </c>
      <c r="Q681" s="304">
        <f t="shared" ca="1" si="309"/>
        <v>0</v>
      </c>
      <c r="R681" s="306">
        <f t="shared" ca="1" si="310"/>
        <v>0</v>
      </c>
      <c r="S681" s="307">
        <f t="shared" ca="1" si="311"/>
        <v>3.0549999999999997</v>
      </c>
      <c r="T681" s="304">
        <f t="shared" ca="1" si="291"/>
        <v>29.969549999999998</v>
      </c>
      <c r="U681" s="311">
        <f t="shared" ca="1" si="292"/>
        <v>0</v>
      </c>
      <c r="V681" s="306">
        <f t="shared" ca="1" si="293"/>
        <v>1.2255349038500671</v>
      </c>
      <c r="W681" s="304">
        <f t="shared" ca="1" si="294"/>
        <v>26.966487739495172</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0.95986869072624614</v>
      </c>
      <c r="AH681" s="304">
        <f t="shared" ca="1" si="318"/>
        <v>-8.826975421096126</v>
      </c>
    </row>
    <row r="682" spans="1:34" x14ac:dyDescent="0.2">
      <c r="A682" s="347">
        <f t="shared" ca="1" si="296"/>
        <v>1E-4</v>
      </c>
      <c r="B682" s="304">
        <f t="shared" ca="1" si="297"/>
        <v>33.328700000001135</v>
      </c>
      <c r="D682" s="306">
        <f t="shared" ca="1" si="298"/>
        <v>-0.60612731216388482</v>
      </c>
      <c r="E682" s="307">
        <f t="shared" ca="1" si="299"/>
        <v>-1.0038342899855301</v>
      </c>
      <c r="F682" s="304">
        <f t="shared" ca="1" si="300"/>
        <v>1.1726353228100239</v>
      </c>
      <c r="G682" s="306">
        <f t="shared" ca="1" si="301"/>
        <v>7.118031416920453</v>
      </c>
      <c r="H682" s="307">
        <f t="shared" ca="1" si="302"/>
        <v>-103.4158295451231</v>
      </c>
      <c r="I682" s="304">
        <f t="shared" ca="1" si="303"/>
        <v>103.66050439660334</v>
      </c>
      <c r="J682" s="306">
        <f t="shared" ca="1" si="304"/>
        <v>644.29262010737602</v>
      </c>
      <c r="K682" s="307">
        <f t="shared" ca="1" si="305"/>
        <v>-4.3759504841918142</v>
      </c>
      <c r="L682" s="304">
        <f t="shared" ca="1" si="290"/>
        <v>644.30748037522244</v>
      </c>
      <c r="M682" s="306">
        <f t="shared" ca="1" si="306"/>
        <v>-1.5020754856732759</v>
      </c>
      <c r="N682" s="304">
        <f t="shared" ca="1" si="307"/>
        <v>-86.062585839142059</v>
      </c>
      <c r="P682" s="310">
        <f t="shared" ca="1" si="308"/>
        <v>23</v>
      </c>
      <c r="Q682" s="304">
        <f t="shared" ca="1" si="309"/>
        <v>0</v>
      </c>
      <c r="R682" s="306">
        <f t="shared" ca="1" si="310"/>
        <v>0</v>
      </c>
      <c r="S682" s="307">
        <f t="shared" ca="1" si="311"/>
        <v>3.0549999999999997</v>
      </c>
      <c r="T682" s="304">
        <f t="shared" ca="1" si="291"/>
        <v>29.969549999999998</v>
      </c>
      <c r="U682" s="311">
        <f t="shared" ca="1" si="292"/>
        <v>0</v>
      </c>
      <c r="V682" s="306">
        <f t="shared" ca="1" si="293"/>
        <v>1.225536171247255</v>
      </c>
      <c r="W682" s="304">
        <f t="shared" ca="1" si="294"/>
        <v>26.966565566444448</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0.95984365285378814</v>
      </c>
      <c r="AH682" s="304">
        <f t="shared" ca="1" si="318"/>
        <v>-8.8270008967250977</v>
      </c>
    </row>
    <row r="683" spans="1:34" x14ac:dyDescent="0.2">
      <c r="A683" s="347">
        <f t="shared" ca="1" si="296"/>
        <v>1E-4</v>
      </c>
      <c r="B683" s="304">
        <f t="shared" ca="1" si="297"/>
        <v>33.328800000001138</v>
      </c>
      <c r="D683" s="306">
        <f t="shared" ca="1" si="298"/>
        <v>-0.60612333887026548</v>
      </c>
      <c r="E683" s="307">
        <f t="shared" ca="1" si="299"/>
        <v>-1.0038084809623644</v>
      </c>
      <c r="F683" s="304">
        <f t="shared" ca="1" si="300"/>
        <v>1.1726111752730348</v>
      </c>
      <c r="G683" s="306">
        <f t="shared" ca="1" si="301"/>
        <v>7.1179708045865659</v>
      </c>
      <c r="H683" s="307">
        <f t="shared" ca="1" si="302"/>
        <v>-103.4159299259712</v>
      </c>
      <c r="I683" s="304">
        <f t="shared" ca="1" si="303"/>
        <v>103.66060037848678</v>
      </c>
      <c r="J683" s="306">
        <f t="shared" ca="1" si="304"/>
        <v>644.29262010737602</v>
      </c>
      <c r="K683" s="307">
        <f t="shared" ca="1" si="305"/>
        <v>-4.3862920721653689</v>
      </c>
      <c r="L683" s="304">
        <f t="shared" ca="1" si="290"/>
        <v>644.30755069529482</v>
      </c>
      <c r="M683" s="306">
        <f t="shared" ca="1" si="306"/>
        <v>-1.5020761355064378</v>
      </c>
      <c r="N683" s="304">
        <f t="shared" ca="1" si="307"/>
        <v>-86.062623071839624</v>
      </c>
      <c r="P683" s="310">
        <f t="shared" ca="1" si="308"/>
        <v>23</v>
      </c>
      <c r="Q683" s="304">
        <f t="shared" ca="1" si="309"/>
        <v>0</v>
      </c>
      <c r="R683" s="306">
        <f t="shared" ca="1" si="310"/>
        <v>0</v>
      </c>
      <c r="S683" s="307">
        <f t="shared" ca="1" si="311"/>
        <v>3.0549999999999997</v>
      </c>
      <c r="T683" s="304">
        <f t="shared" ca="1" si="291"/>
        <v>29.969549999999998</v>
      </c>
      <c r="U683" s="311">
        <f t="shared" ca="1" si="292"/>
        <v>0</v>
      </c>
      <c r="V683" s="306">
        <f t="shared" ca="1" si="293"/>
        <v>1.2255374386469842</v>
      </c>
      <c r="W683" s="304">
        <f t="shared" ca="1" si="294"/>
        <v>26.966643392296501</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0.95981861533181778</v>
      </c>
      <c r="AH683" s="304">
        <f t="shared" ca="1" si="318"/>
        <v>-8.8270263719949096</v>
      </c>
    </row>
    <row r="684" spans="1:34" x14ac:dyDescent="0.2">
      <c r="A684" s="347">
        <f t="shared" ca="1" si="296"/>
        <v>1E-4</v>
      </c>
      <c r="B684" s="304">
        <f t="shared" ca="1" si="297"/>
        <v>33.328900000001141</v>
      </c>
      <c r="D684" s="306">
        <f t="shared" ca="1" si="298"/>
        <v>-0.60611936557802681</v>
      </c>
      <c r="E684" s="307">
        <f t="shared" ca="1" si="299"/>
        <v>-1.0037826723030374</v>
      </c>
      <c r="F684" s="304">
        <f t="shared" ca="1" si="300"/>
        <v>1.1725870281324695</v>
      </c>
      <c r="G684" s="306">
        <f t="shared" ca="1" si="301"/>
        <v>7.1179101926500081</v>
      </c>
      <c r="H684" s="307">
        <f t="shared" ca="1" si="302"/>
        <v>-103.41603030423843</v>
      </c>
      <c r="I684" s="304">
        <f t="shared" ca="1" si="303"/>
        <v>103.66069635786648</v>
      </c>
      <c r="J684" s="306">
        <f t="shared" ca="1" si="304"/>
        <v>644.29262010737602</v>
      </c>
      <c r="K684" s="307">
        <f t="shared" ca="1" si="305"/>
        <v>-4.3966336701768798</v>
      </c>
      <c r="L684" s="304">
        <f t="shared" ca="1" si="290"/>
        <v>644.30762118141774</v>
      </c>
      <c r="M684" s="306">
        <f t="shared" ca="1" si="306"/>
        <v>-1.5020767853328629</v>
      </c>
      <c r="N684" s="304">
        <f t="shared" ca="1" si="307"/>
        <v>-86.062660304151208</v>
      </c>
      <c r="P684" s="310">
        <f t="shared" ca="1" si="308"/>
        <v>23</v>
      </c>
      <c r="Q684" s="304">
        <f t="shared" ca="1" si="309"/>
        <v>0</v>
      </c>
      <c r="R684" s="306">
        <f t="shared" ca="1" si="310"/>
        <v>0</v>
      </c>
      <c r="S684" s="307">
        <f t="shared" ca="1" si="311"/>
        <v>3.0549999999999997</v>
      </c>
      <c r="T684" s="304">
        <f t="shared" ca="1" si="291"/>
        <v>29.969549999999998</v>
      </c>
      <c r="U684" s="311">
        <f t="shared" ca="1" si="292"/>
        <v>0</v>
      </c>
      <c r="V684" s="306">
        <f t="shared" ca="1" si="293"/>
        <v>1.2255387060492546</v>
      </c>
      <c r="W684" s="304">
        <f t="shared" ca="1" si="294"/>
        <v>26.966721217051347</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0.95979357816033151</v>
      </c>
      <c r="AH684" s="304">
        <f t="shared" ca="1" si="318"/>
        <v>-8.8270518469055652</v>
      </c>
    </row>
    <row r="685" spans="1:34" x14ac:dyDescent="0.2">
      <c r="A685" s="347">
        <f t="shared" ca="1" si="296"/>
        <v>1E-4</v>
      </c>
      <c r="B685" s="304">
        <f t="shared" ca="1" si="297"/>
        <v>33.329000000001145</v>
      </c>
      <c r="D685" s="306">
        <f t="shared" ca="1" si="298"/>
        <v>-0.60611539228716638</v>
      </c>
      <c r="E685" s="307">
        <f t="shared" ca="1" si="299"/>
        <v>-1.003756864007542</v>
      </c>
      <c r="F685" s="304">
        <f t="shared" ca="1" si="300"/>
        <v>1.1725628813883207</v>
      </c>
      <c r="G685" s="306">
        <f t="shared" ca="1" si="301"/>
        <v>7.1178495811107796</v>
      </c>
      <c r="H685" s="307">
        <f t="shared" ca="1" si="302"/>
        <v>-103.41613067992483</v>
      </c>
      <c r="I685" s="304">
        <f t="shared" ca="1" si="303"/>
        <v>103.66079233474251</v>
      </c>
      <c r="J685" s="306">
        <f t="shared" ca="1" si="304"/>
        <v>644.29262010737602</v>
      </c>
      <c r="K685" s="307">
        <f t="shared" ca="1" si="305"/>
        <v>-4.4069752782260876</v>
      </c>
      <c r="L685" s="304">
        <f t="shared" ca="1" si="290"/>
        <v>644.30769183359166</v>
      </c>
      <c r="M685" s="306">
        <f t="shared" ca="1" si="306"/>
        <v>-1.5020774351525514</v>
      </c>
      <c r="N685" s="304">
        <f t="shared" ca="1" si="307"/>
        <v>-86.062697536076797</v>
      </c>
      <c r="P685" s="310">
        <f t="shared" ca="1" si="308"/>
        <v>23</v>
      </c>
      <c r="Q685" s="304">
        <f t="shared" ca="1" si="309"/>
        <v>0</v>
      </c>
      <c r="R685" s="306">
        <f t="shared" ca="1" si="310"/>
        <v>0</v>
      </c>
      <c r="S685" s="307">
        <f t="shared" ca="1" si="311"/>
        <v>3.0549999999999997</v>
      </c>
      <c r="T685" s="304">
        <f t="shared" ca="1" si="291"/>
        <v>29.969549999999998</v>
      </c>
      <c r="U685" s="311">
        <f t="shared" ca="1" si="292"/>
        <v>0</v>
      </c>
      <c r="V685" s="306">
        <f t="shared" ca="1" si="293"/>
        <v>1.225539973454066</v>
      </c>
      <c r="W685" s="304">
        <f t="shared" ca="1" si="294"/>
        <v>26.966799040708985</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0.95976854133932576</v>
      </c>
      <c r="AH685" s="304">
        <f t="shared" ca="1" si="318"/>
        <v>-8.8270773214570699</v>
      </c>
    </row>
    <row r="686" spans="1:34" x14ac:dyDescent="0.2">
      <c r="A686" s="347">
        <f t="shared" ca="1" si="296"/>
        <v>1E-4</v>
      </c>
      <c r="B686" s="304">
        <f t="shared" ca="1" si="297"/>
        <v>33.329100000001148</v>
      </c>
      <c r="D686" s="306">
        <f t="shared" ca="1" si="298"/>
        <v>-0.60611141899768339</v>
      </c>
      <c r="E686" s="307">
        <f t="shared" ca="1" si="299"/>
        <v>-1.0037310560758783</v>
      </c>
      <c r="F686" s="304">
        <f t="shared" ca="1" si="300"/>
        <v>1.1725387350405885</v>
      </c>
      <c r="G686" s="306">
        <f t="shared" ca="1" si="301"/>
        <v>7.1177889699688794</v>
      </c>
      <c r="H686" s="307">
        <f t="shared" ca="1" si="302"/>
        <v>-103.41623105303044</v>
      </c>
      <c r="I686" s="304">
        <f t="shared" ca="1" si="303"/>
        <v>103.66088830911487</v>
      </c>
      <c r="J686" s="306">
        <f t="shared" ca="1" si="304"/>
        <v>644.29262010737602</v>
      </c>
      <c r="K686" s="307">
        <f t="shared" ca="1" si="305"/>
        <v>-4.4173168963127356</v>
      </c>
      <c r="L686" s="304">
        <f t="shared" ca="1" si="290"/>
        <v>644.30776265181692</v>
      </c>
      <c r="M686" s="306">
        <f t="shared" ca="1" si="306"/>
        <v>-1.5020780849655029</v>
      </c>
      <c r="N686" s="304">
        <f t="shared" ca="1" si="307"/>
        <v>-86.062734767616391</v>
      </c>
      <c r="P686" s="310">
        <f t="shared" ca="1" si="308"/>
        <v>23</v>
      </c>
      <c r="Q686" s="304">
        <f t="shared" ca="1" si="309"/>
        <v>0</v>
      </c>
      <c r="R686" s="306">
        <f t="shared" ca="1" si="310"/>
        <v>0</v>
      </c>
      <c r="S686" s="307">
        <f t="shared" ca="1" si="311"/>
        <v>3.0549999999999997</v>
      </c>
      <c r="T686" s="304">
        <f t="shared" ca="1" si="291"/>
        <v>29.969549999999998</v>
      </c>
      <c r="U686" s="311">
        <f t="shared" ca="1" si="292"/>
        <v>0</v>
      </c>
      <c r="V686" s="306">
        <f t="shared" ca="1" si="293"/>
        <v>1.2255412408614186</v>
      </c>
      <c r="W686" s="304">
        <f t="shared" ca="1" si="294"/>
        <v>26.96687686326942</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0.95974350486880233</v>
      </c>
      <c r="AH686" s="304">
        <f t="shared" ca="1" si="318"/>
        <v>-8.8271027956494237</v>
      </c>
    </row>
    <row r="687" spans="1:34" x14ac:dyDescent="0.2">
      <c r="A687" s="347">
        <f t="shared" ca="1" si="296"/>
        <v>1E-4</v>
      </c>
      <c r="B687" s="304">
        <f t="shared" ca="1" si="297"/>
        <v>33.329200000001151</v>
      </c>
      <c r="D687" s="306">
        <f t="shared" ca="1" si="298"/>
        <v>-0.60610744570958297</v>
      </c>
      <c r="E687" s="307">
        <f t="shared" ca="1" si="299"/>
        <v>-1.0037052485080462</v>
      </c>
      <c r="F687" s="304">
        <f t="shared" ca="1" si="300"/>
        <v>1.1725145890892761</v>
      </c>
      <c r="G687" s="306">
        <f t="shared" ca="1" si="301"/>
        <v>7.1177283592243086</v>
      </c>
      <c r="H687" s="307">
        <f t="shared" ca="1" si="302"/>
        <v>-103.41633142355529</v>
      </c>
      <c r="I687" s="304">
        <f t="shared" ca="1" si="303"/>
        <v>103.66098428098364</v>
      </c>
      <c r="J687" s="306">
        <f t="shared" ca="1" si="304"/>
        <v>644.29262010737602</v>
      </c>
      <c r="K687" s="307">
        <f t="shared" ca="1" si="305"/>
        <v>-4.4276585244365645</v>
      </c>
      <c r="L687" s="304">
        <f t="shared" ca="1" si="290"/>
        <v>644.30783363609396</v>
      </c>
      <c r="M687" s="306">
        <f t="shared" ca="1" si="306"/>
        <v>-1.5020787347717179</v>
      </c>
      <c r="N687" s="304">
        <f t="shared" ca="1" si="307"/>
        <v>-86.062771998770017</v>
      </c>
      <c r="P687" s="310">
        <f t="shared" ca="1" si="308"/>
        <v>23</v>
      </c>
      <c r="Q687" s="304">
        <f t="shared" ca="1" si="309"/>
        <v>0</v>
      </c>
      <c r="R687" s="306">
        <f t="shared" ca="1" si="310"/>
        <v>0</v>
      </c>
      <c r="S687" s="307">
        <f t="shared" ca="1" si="311"/>
        <v>3.0549999999999997</v>
      </c>
      <c r="T687" s="304">
        <f t="shared" ca="1" si="291"/>
        <v>29.969549999999998</v>
      </c>
      <c r="U687" s="311">
        <f t="shared" ca="1" si="292"/>
        <v>0</v>
      </c>
      <c r="V687" s="306">
        <f t="shared" ca="1" si="293"/>
        <v>1.2255425082713123</v>
      </c>
      <c r="W687" s="304">
        <f t="shared" ca="1" si="294"/>
        <v>26.966954684732695</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0.95971846874875588</v>
      </c>
      <c r="AH687" s="304">
        <f t="shared" ca="1" si="318"/>
        <v>-8.8271282694826265</v>
      </c>
    </row>
    <row r="688" spans="1:34" x14ac:dyDescent="0.2">
      <c r="A688" s="347">
        <f t="shared" ca="1" si="296"/>
        <v>1E-4</v>
      </c>
      <c r="B688" s="304">
        <f t="shared" ca="1" si="297"/>
        <v>33.329300000001155</v>
      </c>
      <c r="D688" s="306">
        <f t="shared" ca="1" si="298"/>
        <v>-0.60610347242286156</v>
      </c>
      <c r="E688" s="307">
        <f t="shared" ca="1" si="299"/>
        <v>-1.0036794413040315</v>
      </c>
      <c r="F688" s="304">
        <f t="shared" ca="1" si="300"/>
        <v>1.1724904435343699</v>
      </c>
      <c r="G688" s="306">
        <f t="shared" ca="1" si="301"/>
        <v>7.1176677488770661</v>
      </c>
      <c r="H688" s="307">
        <f t="shared" ca="1" si="302"/>
        <v>-103.41643179149942</v>
      </c>
      <c r="I688" s="304">
        <f t="shared" ca="1" si="303"/>
        <v>103.66108025034882</v>
      </c>
      <c r="J688" s="306">
        <f t="shared" ca="1" si="304"/>
        <v>644.29262010737602</v>
      </c>
      <c r="K688" s="307">
        <f t="shared" ca="1" si="305"/>
        <v>-4.4380001625973176</v>
      </c>
      <c r="L688" s="304">
        <f t="shared" ca="1" si="290"/>
        <v>644.30790478642336</v>
      </c>
      <c r="M688" s="306">
        <f t="shared" ca="1" si="306"/>
        <v>-1.5020793845711964</v>
      </c>
      <c r="N688" s="304">
        <f t="shared" ca="1" si="307"/>
        <v>-86.062809229537663</v>
      </c>
      <c r="P688" s="310">
        <f t="shared" ca="1" si="308"/>
        <v>23</v>
      </c>
      <c r="Q688" s="304">
        <f t="shared" ca="1" si="309"/>
        <v>0</v>
      </c>
      <c r="R688" s="306">
        <f t="shared" ca="1" si="310"/>
        <v>0</v>
      </c>
      <c r="S688" s="307">
        <f t="shared" ca="1" si="311"/>
        <v>3.0549999999999997</v>
      </c>
      <c r="T688" s="304">
        <f t="shared" ca="1" si="291"/>
        <v>29.969549999999998</v>
      </c>
      <c r="U688" s="311">
        <f t="shared" ca="1" si="292"/>
        <v>0</v>
      </c>
      <c r="V688" s="306">
        <f t="shared" ca="1" si="293"/>
        <v>1.2255437756837471</v>
      </c>
      <c r="W688" s="304">
        <f t="shared" ca="1" si="294"/>
        <v>26.967032505098786</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0.95969343297917931</v>
      </c>
      <c r="AH688" s="304">
        <f t="shared" ca="1" si="318"/>
        <v>-8.8271537429566926</v>
      </c>
    </row>
    <row r="689" spans="1:34" x14ac:dyDescent="0.2">
      <c r="A689" s="347">
        <f t="shared" ca="1" si="296"/>
        <v>1E-4</v>
      </c>
      <c r="B689" s="304">
        <f t="shared" ca="1" si="297"/>
        <v>33.329400000001158</v>
      </c>
      <c r="D689" s="306">
        <f t="shared" ca="1" si="298"/>
        <v>-0.60609949913752192</v>
      </c>
      <c r="E689" s="307">
        <f t="shared" ca="1" si="299"/>
        <v>-1.0036536344638378</v>
      </c>
      <c r="F689" s="304">
        <f t="shared" ca="1" si="300"/>
        <v>1.1724662983758749</v>
      </c>
      <c r="G689" s="306">
        <f t="shared" ca="1" si="301"/>
        <v>7.117607138927152</v>
      </c>
      <c r="H689" s="307">
        <f t="shared" ca="1" si="302"/>
        <v>-103.41653215686287</v>
      </c>
      <c r="I689" s="304">
        <f t="shared" ca="1" si="303"/>
        <v>103.66117621721045</v>
      </c>
      <c r="J689" s="306">
        <f t="shared" ca="1" si="304"/>
        <v>644.29262010737602</v>
      </c>
      <c r="K689" s="307">
        <f t="shared" ca="1" si="305"/>
        <v>-4.4483418107947355</v>
      </c>
      <c r="L689" s="304">
        <f t="shared" ca="1" si="290"/>
        <v>644.30797610280536</v>
      </c>
      <c r="M689" s="306">
        <f t="shared" ca="1" si="306"/>
        <v>-1.5020800343639384</v>
      </c>
      <c r="N689" s="304">
        <f t="shared" ca="1" si="307"/>
        <v>-86.062846459919342</v>
      </c>
      <c r="P689" s="310">
        <f t="shared" ca="1" si="308"/>
        <v>23</v>
      </c>
      <c r="Q689" s="304">
        <f t="shared" ca="1" si="309"/>
        <v>0</v>
      </c>
      <c r="R689" s="306">
        <f t="shared" ca="1" si="310"/>
        <v>0</v>
      </c>
      <c r="S689" s="307">
        <f t="shared" ca="1" si="311"/>
        <v>3.0549999999999997</v>
      </c>
      <c r="T689" s="304">
        <f t="shared" ca="1" si="291"/>
        <v>29.969549999999998</v>
      </c>
      <c r="U689" s="311">
        <f t="shared" ca="1" si="292"/>
        <v>0</v>
      </c>
      <c r="V689" s="306">
        <f t="shared" ca="1" si="293"/>
        <v>1.2255450430987227</v>
      </c>
      <c r="W689" s="304">
        <f t="shared" ca="1" si="294"/>
        <v>26.967110324367713</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0.95966839756007261</v>
      </c>
      <c r="AH689" s="304">
        <f t="shared" ca="1" si="318"/>
        <v>-8.8271792160716167</v>
      </c>
    </row>
    <row r="690" spans="1:34" x14ac:dyDescent="0.2">
      <c r="A690" s="347">
        <f t="shared" ca="1" si="296"/>
        <v>1E-4</v>
      </c>
      <c r="B690" s="304">
        <f t="shared" ca="1" si="297"/>
        <v>33.329500000001161</v>
      </c>
      <c r="D690" s="306">
        <f t="shared" ca="1" si="298"/>
        <v>-0.60609552585356352</v>
      </c>
      <c r="E690" s="307">
        <f t="shared" ca="1" si="299"/>
        <v>-1.0036278279874651</v>
      </c>
      <c r="F690" s="304">
        <f t="shared" ca="1" si="300"/>
        <v>1.172442153613791</v>
      </c>
      <c r="G690" s="306">
        <f t="shared" ca="1" si="301"/>
        <v>7.1175465293745663</v>
      </c>
      <c r="H690" s="307">
        <f t="shared" ca="1" si="302"/>
        <v>-103.41663251964567</v>
      </c>
      <c r="I690" s="304">
        <f t="shared" ca="1" si="303"/>
        <v>103.66127218156861</v>
      </c>
      <c r="J690" s="306">
        <f t="shared" ca="1" si="304"/>
        <v>644.29262010737602</v>
      </c>
      <c r="K690" s="307">
        <f t="shared" ca="1" si="305"/>
        <v>-4.4586834690285606</v>
      </c>
      <c r="L690" s="304">
        <f t="shared" ca="1" si="290"/>
        <v>644.3080475852405</v>
      </c>
      <c r="M690" s="306">
        <f t="shared" ca="1" si="306"/>
        <v>-1.5020806841499441</v>
      </c>
      <c r="N690" s="304">
        <f t="shared" ca="1" si="307"/>
        <v>-86.062883689915054</v>
      </c>
      <c r="P690" s="310">
        <f t="shared" ca="1" si="308"/>
        <v>23</v>
      </c>
      <c r="Q690" s="304">
        <f t="shared" ca="1" si="309"/>
        <v>0</v>
      </c>
      <c r="R690" s="306">
        <f t="shared" ca="1" si="310"/>
        <v>0</v>
      </c>
      <c r="S690" s="307">
        <f t="shared" ca="1" si="311"/>
        <v>3.0549999999999997</v>
      </c>
      <c r="T690" s="304">
        <f t="shared" ca="1" si="291"/>
        <v>29.969549999999998</v>
      </c>
      <c r="U690" s="311">
        <f t="shared" ca="1" si="292"/>
        <v>0</v>
      </c>
      <c r="V690" s="306">
        <f t="shared" ca="1" si="293"/>
        <v>1.2255463105162392</v>
      </c>
      <c r="W690" s="304">
        <f t="shared" ca="1" si="294"/>
        <v>26.967188142539506</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0.95964336249143578</v>
      </c>
      <c r="AH690" s="304">
        <f t="shared" ca="1" si="318"/>
        <v>-8.8272046888274023</v>
      </c>
    </row>
    <row r="691" spans="1:34" x14ac:dyDescent="0.2">
      <c r="A691" s="347">
        <f t="shared" ca="1" si="296"/>
        <v>1E-4</v>
      </c>
      <c r="B691" s="304">
        <f t="shared" ca="1" si="297"/>
        <v>33.329600000001165</v>
      </c>
      <c r="D691" s="306">
        <f t="shared" ca="1" si="298"/>
        <v>-0.60609155257098857</v>
      </c>
      <c r="E691" s="307">
        <f t="shared" ca="1" si="299"/>
        <v>-1.0036020218748991</v>
      </c>
      <c r="F691" s="304">
        <f t="shared" ca="1" si="300"/>
        <v>1.172418009248108</v>
      </c>
      <c r="G691" s="306">
        <f t="shared" ca="1" si="301"/>
        <v>7.117485920219309</v>
      </c>
      <c r="H691" s="307">
        <f t="shared" ca="1" si="302"/>
        <v>-103.41673287984786</v>
      </c>
      <c r="I691" s="304">
        <f t="shared" ca="1" si="303"/>
        <v>103.66136814342325</v>
      </c>
      <c r="J691" s="306">
        <f t="shared" ca="1" si="304"/>
        <v>644.29262010737602</v>
      </c>
      <c r="K691" s="307">
        <f t="shared" ca="1" si="305"/>
        <v>-4.4690251372985355</v>
      </c>
      <c r="L691" s="304">
        <f t="shared" ca="1" si="290"/>
        <v>644.30811923372914</v>
      </c>
      <c r="M691" s="306">
        <f t="shared" ca="1" si="306"/>
        <v>-1.5020813339292134</v>
      </c>
      <c r="N691" s="304">
        <f t="shared" ca="1" si="307"/>
        <v>-86.062920919524785</v>
      </c>
      <c r="P691" s="310">
        <f t="shared" ca="1" si="308"/>
        <v>23</v>
      </c>
      <c r="Q691" s="304">
        <f t="shared" ca="1" si="309"/>
        <v>0</v>
      </c>
      <c r="R691" s="306">
        <f t="shared" ca="1" si="310"/>
        <v>0</v>
      </c>
      <c r="S691" s="307">
        <f t="shared" ca="1" si="311"/>
        <v>3.0549999999999997</v>
      </c>
      <c r="T691" s="304">
        <f t="shared" ca="1" si="291"/>
        <v>29.969549999999998</v>
      </c>
      <c r="U691" s="311">
        <f t="shared" ca="1" si="292"/>
        <v>0</v>
      </c>
      <c r="V691" s="306">
        <f t="shared" ca="1" si="293"/>
        <v>1.2255475779362974</v>
      </c>
      <c r="W691" s="304">
        <f t="shared" ca="1" si="294"/>
        <v>26.967265959614153</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0.95961832777325284</v>
      </c>
      <c r="AH691" s="304">
        <f t="shared" ca="1" si="318"/>
        <v>-8.8272301612240618</v>
      </c>
    </row>
    <row r="692" spans="1:34" x14ac:dyDescent="0.2">
      <c r="A692" s="347">
        <f t="shared" ca="1" si="296"/>
        <v>1E-4</v>
      </c>
      <c r="B692" s="304">
        <f t="shared" ca="1" si="297"/>
        <v>33.329700000001168</v>
      </c>
      <c r="D692" s="306">
        <f t="shared" ca="1" si="298"/>
        <v>-0.60608757928979784</v>
      </c>
      <c r="E692" s="307">
        <f t="shared" ca="1" si="299"/>
        <v>-1.0035762161261452</v>
      </c>
      <c r="F692" s="304">
        <f t="shared" ca="1" si="300"/>
        <v>1.1723938652788313</v>
      </c>
      <c r="G692" s="306">
        <f t="shared" ca="1" si="301"/>
        <v>7.1174253114613801</v>
      </c>
      <c r="H692" s="307">
        <f t="shared" ca="1" si="302"/>
        <v>-103.41683323746948</v>
      </c>
      <c r="I692" s="304">
        <f t="shared" ca="1" si="303"/>
        <v>103.66146410277449</v>
      </c>
      <c r="J692" s="306">
        <f t="shared" ca="1" si="304"/>
        <v>644.29262010737602</v>
      </c>
      <c r="K692" s="307">
        <f t="shared" ca="1" si="305"/>
        <v>-4.4793668156044015</v>
      </c>
      <c r="L692" s="304">
        <f t="shared" ca="1" si="290"/>
        <v>644.30819104827174</v>
      </c>
      <c r="M692" s="306">
        <f t="shared" ca="1" si="306"/>
        <v>-1.5020819837017465</v>
      </c>
      <c r="N692" s="304">
        <f t="shared" ca="1" si="307"/>
        <v>-86.062958148748578</v>
      </c>
      <c r="P692" s="310">
        <f t="shared" ca="1" si="308"/>
        <v>23</v>
      </c>
      <c r="Q692" s="304">
        <f t="shared" ca="1" si="309"/>
        <v>0</v>
      </c>
      <c r="R692" s="306">
        <f t="shared" ca="1" si="310"/>
        <v>0</v>
      </c>
      <c r="S692" s="307">
        <f t="shared" ca="1" si="311"/>
        <v>3.0549999999999997</v>
      </c>
      <c r="T692" s="304">
        <f t="shared" ca="1" si="291"/>
        <v>29.969549999999998</v>
      </c>
      <c r="U692" s="311">
        <f t="shared" ca="1" si="292"/>
        <v>0</v>
      </c>
      <c r="V692" s="306">
        <f t="shared" ca="1" si="293"/>
        <v>1.2255488453588961</v>
      </c>
      <c r="W692" s="304">
        <f t="shared" ca="1" si="294"/>
        <v>26.967343775591679</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0.95959329340553445</v>
      </c>
      <c r="AH692" s="304">
        <f t="shared" ca="1" si="318"/>
        <v>-8.8272556332615899</v>
      </c>
    </row>
    <row r="693" spans="1:34" x14ac:dyDescent="0.2">
      <c r="A693" s="347">
        <f t="shared" ca="1" si="296"/>
        <v>1E-4</v>
      </c>
      <c r="B693" s="304">
        <f t="shared" ca="1" si="297"/>
        <v>33.329800000001171</v>
      </c>
      <c r="D693" s="306">
        <f t="shared" ca="1" si="298"/>
        <v>-0.606083606009991</v>
      </c>
      <c r="E693" s="307">
        <f t="shared" ca="1" si="299"/>
        <v>-1.0035504107411963</v>
      </c>
      <c r="F693" s="304">
        <f t="shared" ca="1" si="300"/>
        <v>1.1723697217059548</v>
      </c>
      <c r="G693" s="306">
        <f t="shared" ca="1" si="301"/>
        <v>7.1173647031007787</v>
      </c>
      <c r="H693" s="307">
        <f t="shared" ca="1" si="302"/>
        <v>-103.41693359251055</v>
      </c>
      <c r="I693" s="304">
        <f t="shared" ca="1" si="303"/>
        <v>103.6615600596223</v>
      </c>
      <c r="J693" s="306">
        <f t="shared" ca="1" si="304"/>
        <v>644.29262010737602</v>
      </c>
      <c r="K693" s="307">
        <f t="shared" ca="1" si="305"/>
        <v>-4.4897085039459004</v>
      </c>
      <c r="L693" s="304">
        <f t="shared" ca="1" si="290"/>
        <v>644.30826302886874</v>
      </c>
      <c r="M693" s="306">
        <f t="shared" ca="1" si="306"/>
        <v>-1.5020826334675437</v>
      </c>
      <c r="N693" s="304">
        <f t="shared" ca="1" si="307"/>
        <v>-86.062995377586432</v>
      </c>
      <c r="P693" s="310">
        <f t="shared" ca="1" si="308"/>
        <v>23</v>
      </c>
      <c r="Q693" s="304">
        <f t="shared" ca="1" si="309"/>
        <v>0</v>
      </c>
      <c r="R693" s="306">
        <f t="shared" ca="1" si="310"/>
        <v>0</v>
      </c>
      <c r="S693" s="307">
        <f t="shared" ca="1" si="311"/>
        <v>3.0549999999999997</v>
      </c>
      <c r="T693" s="304">
        <f t="shared" ca="1" si="291"/>
        <v>29.969549999999998</v>
      </c>
      <c r="U693" s="311">
        <f t="shared" ca="1" si="292"/>
        <v>0</v>
      </c>
      <c r="V693" s="306">
        <f t="shared" ca="1" si="293"/>
        <v>1.2255501127840356</v>
      </c>
      <c r="W693" s="304">
        <f t="shared" ca="1" si="294"/>
        <v>26.967421590472071</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0.95956825938826995</v>
      </c>
      <c r="AH693" s="304">
        <f t="shared" ca="1" si="318"/>
        <v>-8.8272811049399937</v>
      </c>
    </row>
    <row r="694" spans="1:34" x14ac:dyDescent="0.2">
      <c r="A694" s="347">
        <f t="shared" ca="1" si="296"/>
        <v>1E-4</v>
      </c>
      <c r="B694" s="304">
        <f t="shared" ca="1" si="297"/>
        <v>33.329900000001174</v>
      </c>
      <c r="D694" s="306">
        <f t="shared" ca="1" si="298"/>
        <v>-0.60607963273156729</v>
      </c>
      <c r="E694" s="307">
        <f t="shared" ca="1" si="299"/>
        <v>-1.0035246057200542</v>
      </c>
      <c r="F694" s="304">
        <f t="shared" ca="1" si="300"/>
        <v>1.1723455785294803</v>
      </c>
      <c r="G694" s="306">
        <f t="shared" ca="1" si="301"/>
        <v>7.1173040951375057</v>
      </c>
      <c r="H694" s="307">
        <f t="shared" ca="1" si="302"/>
        <v>-103.41703394497112</v>
      </c>
      <c r="I694" s="304">
        <f t="shared" ca="1" si="303"/>
        <v>103.66165601396676</v>
      </c>
      <c r="J694" s="306">
        <f t="shared" ca="1" si="304"/>
        <v>644.29262010737602</v>
      </c>
      <c r="K694" s="307">
        <f t="shared" ca="1" si="305"/>
        <v>-4.5000502023227744</v>
      </c>
      <c r="L694" s="304">
        <f t="shared" ca="1" si="290"/>
        <v>644.3083351755206</v>
      </c>
      <c r="M694" s="306">
        <f t="shared" ca="1" si="306"/>
        <v>-1.5020832832266049</v>
      </c>
      <c r="N694" s="304">
        <f t="shared" ca="1" si="307"/>
        <v>-86.063032606038334</v>
      </c>
      <c r="P694" s="310">
        <f t="shared" ca="1" si="308"/>
        <v>23</v>
      </c>
      <c r="Q694" s="304">
        <f t="shared" ca="1" si="309"/>
        <v>0</v>
      </c>
      <c r="R694" s="306">
        <f t="shared" ca="1" si="310"/>
        <v>0</v>
      </c>
      <c r="S694" s="307">
        <f t="shared" ca="1" si="311"/>
        <v>3.0549999999999997</v>
      </c>
      <c r="T694" s="304">
        <f t="shared" ca="1" si="291"/>
        <v>29.969549999999998</v>
      </c>
      <c r="U694" s="311">
        <f t="shared" ca="1" si="292"/>
        <v>0</v>
      </c>
      <c r="V694" s="306">
        <f t="shared" ca="1" si="293"/>
        <v>1.2255513802117162</v>
      </c>
      <c r="W694" s="304">
        <f t="shared" ca="1" si="294"/>
        <v>26.967499404255367</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0.95954322572146289</v>
      </c>
      <c r="AH694" s="304">
        <f t="shared" ca="1" si="318"/>
        <v>-8.8273065762592715</v>
      </c>
    </row>
    <row r="695" spans="1:34" x14ac:dyDescent="0.2">
      <c r="A695" s="347">
        <f t="shared" ca="1" si="296"/>
        <v>1E-4</v>
      </c>
      <c r="B695" s="304">
        <f t="shared" ca="1" si="297"/>
        <v>33.330000000001178</v>
      </c>
      <c r="D695" s="306">
        <f t="shared" ca="1" si="298"/>
        <v>-0.60607565945452857</v>
      </c>
      <c r="E695" s="307">
        <f t="shared" ca="1" si="299"/>
        <v>-1.0034988010627064</v>
      </c>
      <c r="F695" s="304">
        <f t="shared" ca="1" si="300"/>
        <v>1.1723214357493985</v>
      </c>
      <c r="G695" s="306">
        <f t="shared" ca="1" si="301"/>
        <v>7.1172434875715602</v>
      </c>
      <c r="H695" s="307">
        <f t="shared" ca="1" si="302"/>
        <v>-103.41713429485122</v>
      </c>
      <c r="I695" s="304">
        <f t="shared" ca="1" si="303"/>
        <v>103.66175196580788</v>
      </c>
      <c r="J695" s="306">
        <f t="shared" ca="1" si="304"/>
        <v>644.29262010737602</v>
      </c>
      <c r="K695" s="307">
        <f t="shared" ca="1" si="305"/>
        <v>-4.5103919107347652</v>
      </c>
      <c r="L695" s="304">
        <f t="shared" ca="1" si="290"/>
        <v>644.30840748822766</v>
      </c>
      <c r="M695" s="306">
        <f t="shared" ca="1" si="306"/>
        <v>-1.5020839329789302</v>
      </c>
      <c r="N695" s="304">
        <f t="shared" ca="1" si="307"/>
        <v>-86.063069834104311</v>
      </c>
      <c r="P695" s="310">
        <f t="shared" ca="1" si="308"/>
        <v>23</v>
      </c>
      <c r="Q695" s="304">
        <f t="shared" ca="1" si="309"/>
        <v>0</v>
      </c>
      <c r="R695" s="306">
        <f t="shared" ca="1" si="310"/>
        <v>0</v>
      </c>
      <c r="S695" s="307">
        <f t="shared" ca="1" si="311"/>
        <v>3.0549999999999997</v>
      </c>
      <c r="T695" s="304">
        <f t="shared" ca="1" si="291"/>
        <v>29.969549999999998</v>
      </c>
      <c r="U695" s="311">
        <f t="shared" ca="1" si="292"/>
        <v>0</v>
      </c>
      <c r="V695" s="306">
        <f t="shared" ca="1" si="293"/>
        <v>1.2255526476419378</v>
      </c>
      <c r="W695" s="304">
        <f t="shared" ca="1" si="294"/>
        <v>26.967577216941567</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0.95951819240510261</v>
      </c>
      <c r="AH695" s="304">
        <f t="shared" ca="1" si="318"/>
        <v>-8.8273320472194339</v>
      </c>
    </row>
    <row r="696" spans="1:34" x14ac:dyDescent="0.2">
      <c r="A696" s="347">
        <f t="shared" ca="1" si="296"/>
        <v>1E-4</v>
      </c>
      <c r="B696" s="304">
        <f t="shared" ca="1" si="297"/>
        <v>33.330100000001181</v>
      </c>
      <c r="D696" s="306">
        <f t="shared" ca="1" si="298"/>
        <v>-0.60607168617887619</v>
      </c>
      <c r="E696" s="307">
        <f t="shared" ca="1" si="299"/>
        <v>-1.0034729967691547</v>
      </c>
      <c r="F696" s="304">
        <f t="shared" ca="1" si="300"/>
        <v>1.1722972933657121</v>
      </c>
      <c r="G696" s="306">
        <f t="shared" ca="1" si="301"/>
        <v>7.1171828804029422</v>
      </c>
      <c r="H696" s="307">
        <f t="shared" ca="1" si="302"/>
        <v>-103.4172346421509</v>
      </c>
      <c r="I696" s="304">
        <f t="shared" ca="1" si="303"/>
        <v>103.6618479151457</v>
      </c>
      <c r="J696" s="306">
        <f t="shared" ca="1" si="304"/>
        <v>644.29262010737602</v>
      </c>
      <c r="K696" s="307">
        <f t="shared" ca="1" si="305"/>
        <v>-4.5207336291816151</v>
      </c>
      <c r="L696" s="304">
        <f t="shared" ca="1" si="290"/>
        <v>644.30847996699038</v>
      </c>
      <c r="M696" s="306">
        <f t="shared" ca="1" si="306"/>
        <v>-1.5020845827245195</v>
      </c>
      <c r="N696" s="304">
        <f t="shared" ca="1" si="307"/>
        <v>-86.063107061784336</v>
      </c>
      <c r="P696" s="310">
        <f t="shared" ca="1" si="308"/>
        <v>23</v>
      </c>
      <c r="Q696" s="304">
        <f t="shared" ca="1" si="309"/>
        <v>0</v>
      </c>
      <c r="R696" s="306">
        <f t="shared" ca="1" si="310"/>
        <v>0</v>
      </c>
      <c r="S696" s="307">
        <f t="shared" ca="1" si="311"/>
        <v>3.0549999999999997</v>
      </c>
      <c r="T696" s="304">
        <f t="shared" ca="1" si="291"/>
        <v>29.969549999999998</v>
      </c>
      <c r="U696" s="311">
        <f t="shared" ca="1" si="292"/>
        <v>0</v>
      </c>
      <c r="V696" s="306">
        <f t="shared" ca="1" si="293"/>
        <v>1.2255539150747004</v>
      </c>
      <c r="W696" s="304">
        <f t="shared" ca="1" si="294"/>
        <v>26.967655028530672</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0.95949315943918734</v>
      </c>
      <c r="AH696" s="304">
        <f t="shared" ca="1" si="318"/>
        <v>-8.8273575178204808</v>
      </c>
    </row>
    <row r="697" spans="1:34" x14ac:dyDescent="0.2">
      <c r="A697" s="347">
        <f t="shared" ca="1" si="296"/>
        <v>1E-4</v>
      </c>
      <c r="B697" s="304">
        <f t="shared" ca="1" si="297"/>
        <v>33.330200000001184</v>
      </c>
      <c r="D697" s="306">
        <f t="shared" ca="1" si="298"/>
        <v>-0.60606771290461137</v>
      </c>
      <c r="E697" s="307">
        <f t="shared" ca="1" si="299"/>
        <v>-1.0034471928393973</v>
      </c>
      <c r="F697" s="304">
        <f t="shared" ca="1" si="300"/>
        <v>1.1722731513784204</v>
      </c>
      <c r="G697" s="306">
        <f t="shared" ca="1" si="301"/>
        <v>7.1171222736316517</v>
      </c>
      <c r="H697" s="307">
        <f t="shared" ca="1" si="302"/>
        <v>-103.41733498687019</v>
      </c>
      <c r="I697" s="304">
        <f t="shared" ca="1" si="303"/>
        <v>103.66194386198026</v>
      </c>
      <c r="J697" s="306">
        <f t="shared" ca="1" si="304"/>
        <v>644.29262010737602</v>
      </c>
      <c r="K697" s="307">
        <f t="shared" ca="1" si="305"/>
        <v>-4.5310753576630658</v>
      </c>
      <c r="L697" s="304">
        <f t="shared" ca="1" si="290"/>
        <v>644.30855261180909</v>
      </c>
      <c r="M697" s="306">
        <f t="shared" ca="1" si="306"/>
        <v>-1.5020852324633733</v>
      </c>
      <c r="N697" s="304">
        <f t="shared" ca="1" si="307"/>
        <v>-86.063144289078451</v>
      </c>
      <c r="P697" s="310">
        <f t="shared" ca="1" si="308"/>
        <v>23</v>
      </c>
      <c r="Q697" s="304">
        <f t="shared" ca="1" si="309"/>
        <v>0</v>
      </c>
      <c r="R697" s="306">
        <f t="shared" ca="1" si="310"/>
        <v>0</v>
      </c>
      <c r="S697" s="307">
        <f t="shared" ca="1" si="311"/>
        <v>3.0549999999999997</v>
      </c>
      <c r="T697" s="304">
        <f t="shared" ca="1" si="291"/>
        <v>29.969549999999998</v>
      </c>
      <c r="U697" s="311">
        <f t="shared" ca="1" si="292"/>
        <v>0</v>
      </c>
      <c r="V697" s="306">
        <f t="shared" ca="1" si="293"/>
        <v>1.2255551825100033</v>
      </c>
      <c r="W697" s="304">
        <f t="shared" ca="1" si="294"/>
        <v>26.967732839022702</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0.95946812682371707</v>
      </c>
      <c r="AH697" s="304">
        <f t="shared" ca="1" si="318"/>
        <v>-8.8273829880624142</v>
      </c>
    </row>
    <row r="698" spans="1:34" x14ac:dyDescent="0.2">
      <c r="A698" s="347">
        <f t="shared" ca="1" si="296"/>
        <v>1E-4</v>
      </c>
      <c r="B698" s="304">
        <f t="shared" ca="1" si="297"/>
        <v>33.330300000001188</v>
      </c>
      <c r="D698" s="306">
        <f t="shared" ca="1" si="298"/>
        <v>-0.60606373963173188</v>
      </c>
      <c r="E698" s="307">
        <f t="shared" ca="1" si="299"/>
        <v>-1.0034213892734289</v>
      </c>
      <c r="F698" s="304">
        <f t="shared" ca="1" si="300"/>
        <v>1.1722490097875187</v>
      </c>
      <c r="G698" s="306">
        <f t="shared" ca="1" si="301"/>
        <v>7.1170616672576887</v>
      </c>
      <c r="H698" s="307">
        <f t="shared" ca="1" si="302"/>
        <v>-103.41743532900911</v>
      </c>
      <c r="I698" s="304">
        <f t="shared" ca="1" si="303"/>
        <v>103.6620398063116</v>
      </c>
      <c r="J698" s="306">
        <f t="shared" ca="1" si="304"/>
        <v>644.29262010737602</v>
      </c>
      <c r="K698" s="307">
        <f t="shared" ca="1" si="305"/>
        <v>-4.5414170961788596</v>
      </c>
      <c r="L698" s="304">
        <f t="shared" ca="1" si="290"/>
        <v>644.30862542268437</v>
      </c>
      <c r="M698" s="306">
        <f t="shared" ca="1" si="306"/>
        <v>-1.5020858821954914</v>
      </c>
      <c r="N698" s="304">
        <f t="shared" ca="1" si="307"/>
        <v>-86.063181515986628</v>
      </c>
      <c r="P698" s="310">
        <f t="shared" ca="1" si="308"/>
        <v>23</v>
      </c>
      <c r="Q698" s="304">
        <f t="shared" ca="1" si="309"/>
        <v>0</v>
      </c>
      <c r="R698" s="306">
        <f t="shared" ca="1" si="310"/>
        <v>0</v>
      </c>
      <c r="S698" s="307">
        <f t="shared" ca="1" si="311"/>
        <v>3.0549999999999997</v>
      </c>
      <c r="T698" s="304">
        <f t="shared" ca="1" si="291"/>
        <v>29.969549999999998</v>
      </c>
      <c r="U698" s="311">
        <f t="shared" ca="1" si="292"/>
        <v>0</v>
      </c>
      <c r="V698" s="306">
        <f t="shared" ca="1" si="293"/>
        <v>1.2255564499478473</v>
      </c>
      <c r="W698" s="304">
        <f t="shared" ca="1" si="294"/>
        <v>26.967810648417668</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0.95944309455868826</v>
      </c>
      <c r="AH698" s="304">
        <f t="shared" ca="1" si="318"/>
        <v>-8.8274084579452392</v>
      </c>
    </row>
    <row r="699" spans="1:34" x14ac:dyDescent="0.2">
      <c r="A699" s="347">
        <f t="shared" ca="1" si="296"/>
        <v>1E-4</v>
      </c>
      <c r="B699" s="304">
        <f t="shared" ca="1" si="297"/>
        <v>33.330400000001191</v>
      </c>
      <c r="D699" s="306">
        <f t="shared" ca="1" si="298"/>
        <v>-0.60605976636024117</v>
      </c>
      <c r="E699" s="307">
        <f t="shared" ca="1" si="299"/>
        <v>-1.003395586071246</v>
      </c>
      <c r="F699" s="304">
        <f t="shared" ca="1" si="300"/>
        <v>1.1722248685930057</v>
      </c>
      <c r="G699" s="306">
        <f t="shared" ca="1" si="301"/>
        <v>7.1170010612810524</v>
      </c>
      <c r="H699" s="307">
        <f t="shared" ca="1" si="302"/>
        <v>-103.41753566856772</v>
      </c>
      <c r="I699" s="304">
        <f t="shared" ca="1" si="303"/>
        <v>103.66213574813975</v>
      </c>
      <c r="J699" s="306">
        <f t="shared" ca="1" si="304"/>
        <v>644.29262010737602</v>
      </c>
      <c r="K699" s="307">
        <f t="shared" ca="1" si="305"/>
        <v>-4.551758844728738</v>
      </c>
      <c r="L699" s="304">
        <f t="shared" ca="1" si="290"/>
        <v>644.30869839961656</v>
      </c>
      <c r="M699" s="306">
        <f t="shared" ca="1" si="306"/>
        <v>-1.5020865319208738</v>
      </c>
      <c r="N699" s="304">
        <f t="shared" ca="1" si="307"/>
        <v>-86.06321874250888</v>
      </c>
      <c r="P699" s="310">
        <f t="shared" ca="1" si="308"/>
        <v>23</v>
      </c>
      <c r="Q699" s="304">
        <f t="shared" ca="1" si="309"/>
        <v>0</v>
      </c>
      <c r="R699" s="306">
        <f t="shared" ca="1" si="310"/>
        <v>0</v>
      </c>
      <c r="S699" s="307">
        <f t="shared" ca="1" si="311"/>
        <v>3.0549999999999997</v>
      </c>
      <c r="T699" s="304">
        <f t="shared" ca="1" si="291"/>
        <v>29.969549999999998</v>
      </c>
      <c r="U699" s="311">
        <f t="shared" ca="1" si="292"/>
        <v>0</v>
      </c>
      <c r="V699" s="306">
        <f t="shared" ca="1" si="293"/>
        <v>1.2255577173882322</v>
      </c>
      <c r="W699" s="304">
        <f t="shared" ca="1" si="294"/>
        <v>26.967888456715585</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0.95941806264409557</v>
      </c>
      <c r="AH699" s="304">
        <f t="shared" ca="1" si="318"/>
        <v>-8.8274339274689595</v>
      </c>
    </row>
    <row r="700" spans="1:34" x14ac:dyDescent="0.2">
      <c r="A700" s="347">
        <f t="shared" ca="1" si="296"/>
        <v>1E-4</v>
      </c>
      <c r="B700" s="304">
        <f t="shared" ca="1" si="297"/>
        <v>33.330500000001194</v>
      </c>
      <c r="D700" s="306">
        <f t="shared" ca="1" si="298"/>
        <v>-0.60605579309014068</v>
      </c>
      <c r="E700" s="307">
        <f t="shared" ca="1" si="299"/>
        <v>-1.0033697832328414</v>
      </c>
      <c r="F700" s="304">
        <f t="shared" ca="1" si="300"/>
        <v>1.1722007277948767</v>
      </c>
      <c r="G700" s="306">
        <f t="shared" ca="1" si="301"/>
        <v>7.1169404557017435</v>
      </c>
      <c r="H700" s="307">
        <f t="shared" ca="1" si="302"/>
        <v>-103.41763600554604</v>
      </c>
      <c r="I700" s="304">
        <f t="shared" ca="1" si="303"/>
        <v>103.66223168746474</v>
      </c>
      <c r="J700" s="306">
        <f t="shared" ca="1" si="304"/>
        <v>644.29262010737602</v>
      </c>
      <c r="K700" s="307">
        <f t="shared" ca="1" si="305"/>
        <v>-4.5621006033124436</v>
      </c>
      <c r="L700" s="304">
        <f t="shared" ca="1" si="290"/>
        <v>644.30877154260622</v>
      </c>
      <c r="M700" s="306">
        <f t="shared" ca="1" si="306"/>
        <v>-1.5020871816395209</v>
      </c>
      <c r="N700" s="304">
        <f t="shared" ca="1" si="307"/>
        <v>-86.063255968645223</v>
      </c>
      <c r="P700" s="310">
        <f t="shared" ca="1" si="308"/>
        <v>23</v>
      </c>
      <c r="Q700" s="304">
        <f t="shared" ca="1" si="309"/>
        <v>0</v>
      </c>
      <c r="R700" s="306">
        <f t="shared" ca="1" si="310"/>
        <v>0</v>
      </c>
      <c r="S700" s="307">
        <f t="shared" ca="1" si="311"/>
        <v>3.0549999999999997</v>
      </c>
      <c r="T700" s="304">
        <f t="shared" ca="1" si="291"/>
        <v>29.969549999999998</v>
      </c>
      <c r="U700" s="311">
        <f t="shared" ca="1" si="292"/>
        <v>0</v>
      </c>
      <c r="V700" s="306">
        <f t="shared" ca="1" si="293"/>
        <v>1.2255589848311574</v>
      </c>
      <c r="W700" s="304">
        <f t="shared" ca="1" si="294"/>
        <v>26.967966263916452</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0.95939303107993368</v>
      </c>
      <c r="AH700" s="304">
        <f t="shared" ca="1" si="318"/>
        <v>-8.8274593966335804</v>
      </c>
    </row>
    <row r="701" spans="1:34" x14ac:dyDescent="0.2">
      <c r="A701" s="347">
        <f t="shared" ca="1" si="296"/>
        <v>1E-4</v>
      </c>
      <c r="B701" s="304">
        <f t="shared" ca="1" si="297"/>
        <v>33.330600000001198</v>
      </c>
      <c r="D701" s="306">
        <f t="shared" ca="1" si="298"/>
        <v>-0.60605181982142775</v>
      </c>
      <c r="E701" s="307">
        <f t="shared" ca="1" si="299"/>
        <v>-1.003343980758217</v>
      </c>
      <c r="F701" s="304">
        <f t="shared" ca="1" si="300"/>
        <v>1.1721765873931322</v>
      </c>
      <c r="G701" s="306">
        <f t="shared" ca="1" si="301"/>
        <v>7.1168798505197612</v>
      </c>
      <c r="H701" s="307">
        <f t="shared" ca="1" si="302"/>
        <v>-103.41773633994411</v>
      </c>
      <c r="I701" s="304">
        <f t="shared" ca="1" si="303"/>
        <v>103.66232762428659</v>
      </c>
      <c r="J701" s="306">
        <f t="shared" ca="1" si="304"/>
        <v>644.29262010737602</v>
      </c>
      <c r="K701" s="307">
        <f t="shared" ca="1" si="305"/>
        <v>-4.5724423719297178</v>
      </c>
      <c r="L701" s="304">
        <f t="shared" ca="1" si="290"/>
        <v>644.30884485165348</v>
      </c>
      <c r="M701" s="306">
        <f t="shared" ca="1" si="306"/>
        <v>-1.5020878313514328</v>
      </c>
      <c r="N701" s="304">
        <f t="shared" ca="1" si="307"/>
        <v>-86.063293194395669</v>
      </c>
      <c r="P701" s="310">
        <f t="shared" ca="1" si="308"/>
        <v>23</v>
      </c>
      <c r="Q701" s="304">
        <f t="shared" ca="1" si="309"/>
        <v>0</v>
      </c>
      <c r="R701" s="306">
        <f t="shared" ca="1" si="310"/>
        <v>0</v>
      </c>
      <c r="S701" s="307">
        <f t="shared" ca="1" si="311"/>
        <v>3.0549999999999997</v>
      </c>
      <c r="T701" s="304">
        <f t="shared" ca="1" si="291"/>
        <v>29.969549999999998</v>
      </c>
      <c r="U701" s="311">
        <f t="shared" ca="1" si="292"/>
        <v>0</v>
      </c>
      <c r="V701" s="306">
        <f t="shared" ca="1" si="293"/>
        <v>1.225560252276624</v>
      </c>
      <c r="W701" s="304">
        <f t="shared" ca="1" si="294"/>
        <v>26.968044070020284</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0.95936799986620436</v>
      </c>
      <c r="AH701" s="304">
        <f t="shared" ca="1" si="318"/>
        <v>-8.8274848654391018</v>
      </c>
    </row>
    <row r="702" spans="1:34" x14ac:dyDescent="0.2">
      <c r="A702" s="347">
        <f t="shared" ca="1" si="296"/>
        <v>1E-4</v>
      </c>
      <c r="B702" s="304">
        <f t="shared" ca="1" si="297"/>
        <v>33.330700000001201</v>
      </c>
      <c r="D702" s="306">
        <f t="shared" ca="1" si="298"/>
        <v>-0.60604784655410393</v>
      </c>
      <c r="E702" s="307">
        <f t="shared" ca="1" si="299"/>
        <v>-1.0033181786473691</v>
      </c>
      <c r="F702" s="304">
        <f t="shared" ca="1" si="300"/>
        <v>1.1721524473877707</v>
      </c>
      <c r="G702" s="306">
        <f t="shared" ca="1" si="301"/>
        <v>7.1168192457351056</v>
      </c>
      <c r="H702" s="307">
        <f t="shared" ca="1" si="302"/>
        <v>-103.41783667176198</v>
      </c>
      <c r="I702" s="304">
        <f t="shared" ca="1" si="303"/>
        <v>103.66242355860537</v>
      </c>
      <c r="J702" s="306">
        <f t="shared" ca="1" si="304"/>
        <v>644.29262010737602</v>
      </c>
      <c r="K702" s="307">
        <f t="shared" ca="1" si="305"/>
        <v>-4.5827841505803031</v>
      </c>
      <c r="L702" s="304">
        <f t="shared" ca="1" si="290"/>
        <v>644.30891832675911</v>
      </c>
      <c r="M702" s="306">
        <f t="shared" ca="1" si="306"/>
        <v>-1.5020884810566093</v>
      </c>
      <c r="N702" s="304">
        <f t="shared" ca="1" si="307"/>
        <v>-86.06333041976022</v>
      </c>
      <c r="P702" s="310">
        <f t="shared" ca="1" si="308"/>
        <v>23</v>
      </c>
      <c r="Q702" s="304">
        <f t="shared" ca="1" si="309"/>
        <v>0</v>
      </c>
      <c r="R702" s="306">
        <f t="shared" ca="1" si="310"/>
        <v>0</v>
      </c>
      <c r="S702" s="307">
        <f t="shared" ca="1" si="311"/>
        <v>3.0549999999999997</v>
      </c>
      <c r="T702" s="304">
        <f t="shared" ca="1" si="291"/>
        <v>29.969549999999998</v>
      </c>
      <c r="U702" s="311">
        <f t="shared" ca="1" si="292"/>
        <v>0</v>
      </c>
      <c r="V702" s="306">
        <f t="shared" ca="1" si="293"/>
        <v>1.225561519724631</v>
      </c>
      <c r="W702" s="304">
        <f t="shared" ca="1" si="294"/>
        <v>26.968121875027091</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0.95934296900290228</v>
      </c>
      <c r="AH702" s="304">
        <f t="shared" ca="1" si="318"/>
        <v>-8.8275103338855274</v>
      </c>
    </row>
    <row r="703" spans="1:34" x14ac:dyDescent="0.2">
      <c r="A703" s="347">
        <f t="shared" ca="1" si="296"/>
        <v>1E-4</v>
      </c>
      <c r="B703" s="304">
        <f t="shared" ca="1" si="297"/>
        <v>33.330800000001204</v>
      </c>
      <c r="D703" s="306">
        <f t="shared" ca="1" si="298"/>
        <v>-0.60604387328817078</v>
      </c>
      <c r="E703" s="307">
        <f t="shared" ca="1" si="299"/>
        <v>-1.0032923769002906</v>
      </c>
      <c r="F703" s="304">
        <f t="shared" ca="1" si="300"/>
        <v>1.1721283077787872</v>
      </c>
      <c r="G703" s="306">
        <f t="shared" ca="1" si="301"/>
        <v>7.1167586413477766</v>
      </c>
      <c r="H703" s="307">
        <f t="shared" ca="1" si="302"/>
        <v>-103.41793700099967</v>
      </c>
      <c r="I703" s="304">
        <f t="shared" ca="1" si="303"/>
        <v>103.6625194904211</v>
      </c>
      <c r="J703" s="306">
        <f t="shared" ca="1" si="304"/>
        <v>644.29262010737602</v>
      </c>
      <c r="K703" s="307">
        <f t="shared" ca="1" si="305"/>
        <v>-4.593125939263941</v>
      </c>
      <c r="L703" s="304">
        <f t="shared" ca="1" si="290"/>
        <v>644.30899196792336</v>
      </c>
      <c r="M703" s="306">
        <f t="shared" ca="1" si="306"/>
        <v>-1.5020891307550506</v>
      </c>
      <c r="N703" s="304">
        <f t="shared" ca="1" si="307"/>
        <v>-86.063367644738861</v>
      </c>
      <c r="P703" s="310">
        <f t="shared" ca="1" si="308"/>
        <v>23</v>
      </c>
      <c r="Q703" s="304">
        <f t="shared" ca="1" si="309"/>
        <v>0</v>
      </c>
      <c r="R703" s="306">
        <f t="shared" ca="1" si="310"/>
        <v>0</v>
      </c>
      <c r="S703" s="307">
        <f t="shared" ca="1" si="311"/>
        <v>3.0549999999999997</v>
      </c>
      <c r="T703" s="304">
        <f t="shared" ca="1" si="291"/>
        <v>29.969549999999998</v>
      </c>
      <c r="U703" s="311">
        <f t="shared" ca="1" si="292"/>
        <v>0</v>
      </c>
      <c r="V703" s="306">
        <f t="shared" ca="1" si="293"/>
        <v>1.2255627871751784</v>
      </c>
      <c r="W703" s="304">
        <f t="shared" ca="1" si="294"/>
        <v>26.968199678936887</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0.95931793849002389</v>
      </c>
      <c r="AH703" s="304">
        <f t="shared" ca="1" si="318"/>
        <v>-8.8275358019728625</v>
      </c>
    </row>
    <row r="704" spans="1:34" x14ac:dyDescent="0.2">
      <c r="A704" s="347">
        <f t="shared" ca="1" si="296"/>
        <v>1E-4</v>
      </c>
      <c r="B704" s="304">
        <f t="shared" ca="1" si="297"/>
        <v>33.330900000001208</v>
      </c>
      <c r="D704" s="306">
        <f t="shared" ca="1" si="298"/>
        <v>-0.60603990002362962</v>
      </c>
      <c r="E704" s="307">
        <f t="shared" ca="1" si="299"/>
        <v>-1.0032665755169816</v>
      </c>
      <c r="F704" s="304">
        <f t="shared" ca="1" si="300"/>
        <v>1.1721041685661828</v>
      </c>
      <c r="G704" s="306">
        <f t="shared" ca="1" si="301"/>
        <v>7.1166980373577742</v>
      </c>
      <c r="H704" s="307">
        <f t="shared" ca="1" si="302"/>
        <v>-103.41803732765722</v>
      </c>
      <c r="I704" s="304">
        <f t="shared" ca="1" si="303"/>
        <v>103.66261541973381</v>
      </c>
      <c r="J704" s="306">
        <f t="shared" ca="1" si="304"/>
        <v>644.29262010737602</v>
      </c>
      <c r="K704" s="307">
        <f t="shared" ca="1" si="305"/>
        <v>-4.6034677379803739</v>
      </c>
      <c r="L704" s="304">
        <f t="shared" ca="1" si="290"/>
        <v>644.30906577514656</v>
      </c>
      <c r="M704" s="306">
        <f t="shared" ca="1" si="306"/>
        <v>-1.5020897804467568</v>
      </c>
      <c r="N704" s="304">
        <f t="shared" ca="1" si="307"/>
        <v>-86.063404869331606</v>
      </c>
      <c r="P704" s="310">
        <f t="shared" ca="1" si="308"/>
        <v>23</v>
      </c>
      <c r="Q704" s="304">
        <f t="shared" ca="1" si="309"/>
        <v>0</v>
      </c>
      <c r="R704" s="306">
        <f t="shared" ca="1" si="310"/>
        <v>0</v>
      </c>
      <c r="S704" s="307">
        <f t="shared" ca="1" si="311"/>
        <v>3.0549999999999997</v>
      </c>
      <c r="T704" s="304">
        <f t="shared" ca="1" si="291"/>
        <v>29.969549999999998</v>
      </c>
      <c r="U704" s="311">
        <f t="shared" ca="1" si="292"/>
        <v>0</v>
      </c>
      <c r="V704" s="306">
        <f t="shared" ca="1" si="293"/>
        <v>1.2255640546282667</v>
      </c>
      <c r="W704" s="304">
        <f t="shared" ca="1" si="294"/>
        <v>26.968277481749674</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0.95929290832756742</v>
      </c>
      <c r="AH704" s="304">
        <f t="shared" ca="1" si="318"/>
        <v>-8.8275612697011088</v>
      </c>
    </row>
    <row r="705" spans="1:34" x14ac:dyDescent="0.2">
      <c r="A705" s="347">
        <f t="shared" ca="1" si="296"/>
        <v>1E-4</v>
      </c>
      <c r="B705" s="304">
        <f t="shared" ca="1" si="297"/>
        <v>33.331000000001211</v>
      </c>
      <c r="D705" s="306">
        <f t="shared" ca="1" si="298"/>
        <v>-0.6060359267604799</v>
      </c>
      <c r="E705" s="307">
        <f t="shared" ca="1" si="299"/>
        <v>-1.0032407744974385</v>
      </c>
      <c r="F705" s="304">
        <f t="shared" ca="1" si="300"/>
        <v>1.1720800297499545</v>
      </c>
      <c r="G705" s="306">
        <f t="shared" ca="1" si="301"/>
        <v>7.1166374337650984</v>
      </c>
      <c r="H705" s="307">
        <f t="shared" ca="1" si="302"/>
        <v>-103.41813765173467</v>
      </c>
      <c r="I705" s="304">
        <f t="shared" ca="1" si="303"/>
        <v>103.66271134654355</v>
      </c>
      <c r="J705" s="306">
        <f t="shared" ca="1" si="304"/>
        <v>644.29262010737602</v>
      </c>
      <c r="K705" s="307">
        <f t="shared" ca="1" si="305"/>
        <v>-4.6138095467293434</v>
      </c>
      <c r="L705" s="304">
        <f t="shared" ca="1" si="290"/>
        <v>644.30913974842929</v>
      </c>
      <c r="M705" s="306">
        <f t="shared" ca="1" si="306"/>
        <v>-1.5020904301317282</v>
      </c>
      <c r="N705" s="304">
        <f t="shared" ca="1" si="307"/>
        <v>-86.063442093538484</v>
      </c>
      <c r="P705" s="310">
        <f t="shared" ca="1" si="308"/>
        <v>23</v>
      </c>
      <c r="Q705" s="304">
        <f t="shared" ca="1" si="309"/>
        <v>0</v>
      </c>
      <c r="R705" s="306">
        <f t="shared" ca="1" si="310"/>
        <v>0</v>
      </c>
      <c r="S705" s="307">
        <f t="shared" ca="1" si="311"/>
        <v>3.0549999999999997</v>
      </c>
      <c r="T705" s="304">
        <f t="shared" ca="1" si="291"/>
        <v>29.969549999999998</v>
      </c>
      <c r="U705" s="311">
        <f t="shared" ca="1" si="292"/>
        <v>0</v>
      </c>
      <c r="V705" s="306">
        <f t="shared" ca="1" si="293"/>
        <v>1.2255653220838958</v>
      </c>
      <c r="W705" s="304">
        <f t="shared" ca="1" si="294"/>
        <v>26.968355283465488</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0.95926787851552753</v>
      </c>
      <c r="AH705" s="304">
        <f t="shared" ca="1" si="318"/>
        <v>-8.8275867370702699</v>
      </c>
    </row>
    <row r="706" spans="1:34" x14ac:dyDescent="0.2">
      <c r="A706" s="347">
        <f t="shared" ca="1" si="296"/>
        <v>1E-4</v>
      </c>
      <c r="B706" s="304">
        <f t="shared" ca="1" si="297"/>
        <v>33.331100000001214</v>
      </c>
      <c r="D706" s="306">
        <f t="shared" ca="1" si="298"/>
        <v>-0.60603195349872196</v>
      </c>
      <c r="E706" s="307">
        <f t="shared" ca="1" si="299"/>
        <v>-1.0032149738416472</v>
      </c>
      <c r="F706" s="304">
        <f t="shared" ca="1" si="300"/>
        <v>1.1720558913300909</v>
      </c>
      <c r="G706" s="306">
        <f t="shared" ca="1" si="301"/>
        <v>7.1165768305697483</v>
      </c>
      <c r="H706" s="307">
        <f t="shared" ca="1" si="302"/>
        <v>-103.41823797323205</v>
      </c>
      <c r="I706" s="304">
        <f t="shared" ca="1" si="303"/>
        <v>103.66280727085032</v>
      </c>
      <c r="J706" s="306">
        <f t="shared" ca="1" si="304"/>
        <v>644.29262010737602</v>
      </c>
      <c r="K706" s="307">
        <f t="shared" ca="1" si="305"/>
        <v>-4.6241513655105919</v>
      </c>
      <c r="L706" s="304">
        <f t="shared" ca="1" si="290"/>
        <v>644.30921388777199</v>
      </c>
      <c r="M706" s="306">
        <f t="shared" ca="1" si="306"/>
        <v>-1.5020910798099645</v>
      </c>
      <c r="N706" s="304">
        <f t="shared" ca="1" si="307"/>
        <v>-86.063479317359466</v>
      </c>
      <c r="P706" s="310">
        <f t="shared" ca="1" si="308"/>
        <v>23</v>
      </c>
      <c r="Q706" s="304">
        <f t="shared" ca="1" si="309"/>
        <v>0</v>
      </c>
      <c r="R706" s="306">
        <f t="shared" ca="1" si="310"/>
        <v>0</v>
      </c>
      <c r="S706" s="307">
        <f t="shared" ca="1" si="311"/>
        <v>3.0549999999999997</v>
      </c>
      <c r="T706" s="304">
        <f t="shared" ca="1" si="291"/>
        <v>29.969549999999998</v>
      </c>
      <c r="U706" s="311">
        <f t="shared" ca="1" si="292"/>
        <v>0</v>
      </c>
      <c r="V706" s="306">
        <f t="shared" ca="1" si="293"/>
        <v>1.2255665895420655</v>
      </c>
      <c r="W706" s="304">
        <f t="shared" ca="1" si="294"/>
        <v>26.968433084084303</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0.95924284905389712</v>
      </c>
      <c r="AH706" s="304">
        <f t="shared" ca="1" si="318"/>
        <v>-8.8276122040803564</v>
      </c>
    </row>
    <row r="707" spans="1:34" x14ac:dyDescent="0.2">
      <c r="A707" s="347">
        <f t="shared" ca="1" si="296"/>
        <v>1E-4</v>
      </c>
      <c r="B707" s="304">
        <f t="shared" ca="1" si="297"/>
        <v>33.331200000001218</v>
      </c>
      <c r="D707" s="306">
        <f t="shared" ca="1" si="298"/>
        <v>-0.6060279802383578</v>
      </c>
      <c r="E707" s="307">
        <f t="shared" ca="1" si="299"/>
        <v>-1.0031891735496217</v>
      </c>
      <c r="F707" s="304">
        <f t="shared" ca="1" si="300"/>
        <v>1.1720317533066058</v>
      </c>
      <c r="G707" s="306">
        <f t="shared" ca="1" si="301"/>
        <v>7.1165162277717249</v>
      </c>
      <c r="H707" s="307">
        <f t="shared" ca="1" si="302"/>
        <v>-103.41833829214941</v>
      </c>
      <c r="I707" s="304">
        <f t="shared" ca="1" si="303"/>
        <v>103.6629031926542</v>
      </c>
      <c r="J707" s="306">
        <f t="shared" ca="1" si="304"/>
        <v>644.29262010737602</v>
      </c>
      <c r="K707" s="307">
        <f t="shared" ca="1" si="305"/>
        <v>-4.634493194323861</v>
      </c>
      <c r="L707" s="304">
        <f t="shared" ca="1" si="290"/>
        <v>644.30928819317489</v>
      </c>
      <c r="M707" s="306">
        <f t="shared" ca="1" si="306"/>
        <v>-1.5020917294814662</v>
      </c>
      <c r="N707" s="304">
        <f t="shared" ca="1" si="307"/>
        <v>-86.063516540794581</v>
      </c>
      <c r="P707" s="310">
        <f t="shared" ca="1" si="308"/>
        <v>23</v>
      </c>
      <c r="Q707" s="304">
        <f t="shared" ca="1" si="309"/>
        <v>0</v>
      </c>
      <c r="R707" s="306">
        <f t="shared" ca="1" si="310"/>
        <v>0</v>
      </c>
      <c r="S707" s="307">
        <f t="shared" ca="1" si="311"/>
        <v>3.0549999999999997</v>
      </c>
      <c r="T707" s="304">
        <f t="shared" ca="1" si="291"/>
        <v>29.969549999999998</v>
      </c>
      <c r="U707" s="311">
        <f t="shared" ca="1" si="292"/>
        <v>0</v>
      </c>
      <c r="V707" s="306">
        <f t="shared" ca="1" si="293"/>
        <v>1.2255678570027755</v>
      </c>
      <c r="W707" s="304">
        <f t="shared" ca="1" si="294"/>
        <v>26.96851088360615</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0.95921781994268152</v>
      </c>
      <c r="AH707" s="304">
        <f t="shared" ca="1" si="318"/>
        <v>-8.8276376707313595</v>
      </c>
    </row>
    <row r="708" spans="1:34" x14ac:dyDescent="0.2">
      <c r="A708" s="347">
        <f t="shared" ca="1" si="296"/>
        <v>1E-4</v>
      </c>
      <c r="B708" s="304">
        <f t="shared" ca="1" si="297"/>
        <v>33.331300000001221</v>
      </c>
      <c r="D708" s="306">
        <f t="shared" ca="1" si="298"/>
        <v>-0.60602400697938585</v>
      </c>
      <c r="E708" s="307">
        <f t="shared" ca="1" si="299"/>
        <v>-1.0031633736213479</v>
      </c>
      <c r="F708" s="304">
        <f t="shared" ca="1" si="300"/>
        <v>1.1720076156794863</v>
      </c>
      <c r="G708" s="306">
        <f t="shared" ca="1" si="301"/>
        <v>7.1164556253710272</v>
      </c>
      <c r="H708" s="307">
        <f t="shared" ca="1" si="302"/>
        <v>-103.41843860848678</v>
      </c>
      <c r="I708" s="304">
        <f t="shared" ca="1" si="303"/>
        <v>103.6629991119552</v>
      </c>
      <c r="J708" s="306">
        <f t="shared" ca="1" si="304"/>
        <v>644.29262010737602</v>
      </c>
      <c r="K708" s="307">
        <f t="shared" ca="1" si="305"/>
        <v>-4.644835033168893</v>
      </c>
      <c r="L708" s="304">
        <f t="shared" ref="L708:L771" ca="1" si="319">SQRT(pos_x^2+pos_z^2)</f>
        <v>644.30936266463868</v>
      </c>
      <c r="M708" s="306">
        <f t="shared" ca="1" si="306"/>
        <v>-1.5020923791462331</v>
      </c>
      <c r="N708" s="304">
        <f t="shared" ca="1" si="307"/>
        <v>-86.063553763843828</v>
      </c>
      <c r="P708" s="310">
        <f t="shared" ca="1" si="308"/>
        <v>23</v>
      </c>
      <c r="Q708" s="304">
        <f t="shared" ca="1" si="309"/>
        <v>0</v>
      </c>
      <c r="R708" s="306">
        <f t="shared" ca="1" si="310"/>
        <v>0</v>
      </c>
      <c r="S708" s="307">
        <f t="shared" ca="1" si="311"/>
        <v>3.0549999999999997</v>
      </c>
      <c r="T708" s="304">
        <f t="shared" ref="T708:T771" ca="1" si="320">m*g</f>
        <v>29.969549999999998</v>
      </c>
      <c r="U708" s="311">
        <f t="shared" ref="U708:U771" ca="1" si="321">IF(pos_xz&lt;L_rampe,Poids*COS(Beta),0)</f>
        <v>0</v>
      </c>
      <c r="V708" s="306">
        <f t="shared" ref="V708:V771" ca="1" si="322">Rho_moyen*(20000-Alt_rampe-pos_z)/(20000+Alt_rampe+pos_z)</f>
        <v>1.2255691244660265</v>
      </c>
      <c r="W708" s="304">
        <f t="shared" ref="W708:W771" ca="1" si="323">1/2*Rho*Sref*Cx*vit_xz^2</f>
        <v>26.968588682031051</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0.95919279118187362</v>
      </c>
      <c r="AH708" s="304">
        <f t="shared" ca="1" si="318"/>
        <v>-8.8276631370232899</v>
      </c>
    </row>
    <row r="709" spans="1:34" x14ac:dyDescent="0.2">
      <c r="A709" s="347">
        <f t="shared" ref="A709:A772" ca="1" si="325">IF(B708+0.01&lt;=T_ini+ROUNDUP(Temps_fin_propu,0), 0.01, IF(K708&gt;0, 0.1, 0.0001))</f>
        <v>1E-4</v>
      </c>
      <c r="B709" s="304">
        <f t="shared" ref="B709:B772" ca="1" si="326">B708+pas</f>
        <v>33.331400000001224</v>
      </c>
      <c r="D709" s="306">
        <f t="shared" ref="D709:D772" ca="1" si="327">IF(AND(L708&lt;L_rampe,Poussee&lt;Poids*SIN(M708)),0,(-W708+Poussee)/m*COS(M708)-U708/m*SIN(M708))</f>
        <v>-0.60602003372180957</v>
      </c>
      <c r="E709" s="307">
        <f t="shared" ref="E709:E772" ca="1" si="328">IF(AND(L708&lt;L_rampe,Poussee&lt;Poids*SIN(M708)),0,(-W708+Poussee)/m*SIN(M708)+U708/m*COS(M708)-Poids/m)</f>
        <v>-1.0031375740568205</v>
      </c>
      <c r="F709" s="304">
        <f t="shared" ref="F709:F772" ca="1" si="329">SQRT(acc_x^2+acc_z^2)</f>
        <v>1.1719834784487306</v>
      </c>
      <c r="G709" s="306">
        <f t="shared" ref="G709:G772" ca="1" si="330">G708+acc_x*pas</f>
        <v>7.1163950233676552</v>
      </c>
      <c r="H709" s="307">
        <f t="shared" ref="H709:H772" ca="1" si="331">H708+acc_z*pas</f>
        <v>-103.41853892224418</v>
      </c>
      <c r="I709" s="304">
        <f t="shared" ref="I709:I772" ca="1" si="332">SQRT(vit_x^2+vit_z^2)</f>
        <v>103.66309502875335</v>
      </c>
      <c r="J709" s="306">
        <f t="shared" ref="J709:J772" ca="1" si="333">J708+0.5*(vit_x+G708)*pas*(K708&gt;=0)</f>
        <v>644.29262010737602</v>
      </c>
      <c r="K709" s="307">
        <f t="shared" ref="K709:K772" ca="1" si="334">K708+0.5*(vit_z+H708)*pas</f>
        <v>-4.6551768820454296</v>
      </c>
      <c r="L709" s="304">
        <f t="shared" ca="1" si="319"/>
        <v>644.30943730216359</v>
      </c>
      <c r="M709" s="306">
        <f t="shared" ref="M709:M772" ca="1" si="335">IF(AND(L708&gt;L_rampe,G709&gt;0),ATAN2(G709,H709),$M$4)</f>
        <v>-1.5020930288042653</v>
      </c>
      <c r="N709" s="304">
        <f t="shared" ref="N709:N772" ca="1" si="336">DEGREES(Beta)</f>
        <v>-86.063590986507194</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3.0549999999999997</v>
      </c>
      <c r="T709" s="304">
        <f t="shared" ca="1" si="320"/>
        <v>29.969549999999998</v>
      </c>
      <c r="U709" s="311">
        <f t="shared" ca="1" si="321"/>
        <v>0</v>
      </c>
      <c r="V709" s="306">
        <f t="shared" ca="1" si="322"/>
        <v>1.2255703919318175</v>
      </c>
      <c r="W709" s="304">
        <f t="shared" ca="1" si="323"/>
        <v>26.968666479358976</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0.95916776277146454</v>
      </c>
      <c r="AH709" s="304">
        <f t="shared" ref="AH709:AH772" ca="1" si="347">IF(AND(L708&lt;L_rampe,Poussee&lt;Poids*SIN(M708)), g*SIN(M708), (-W708+Poussee)/m)</f>
        <v>-8.8276886029561545</v>
      </c>
    </row>
    <row r="710" spans="1:34" x14ac:dyDescent="0.2">
      <c r="A710" s="347">
        <f t="shared" ca="1" si="325"/>
        <v>1E-4</v>
      </c>
      <c r="B710" s="304">
        <f t="shared" ca="1" si="326"/>
        <v>33.331500000001228</v>
      </c>
      <c r="D710" s="306">
        <f t="shared" ca="1" si="327"/>
        <v>-0.60601606046562784</v>
      </c>
      <c r="E710" s="307">
        <f t="shared" ca="1" si="328"/>
        <v>-1.0031117748560465</v>
      </c>
      <c r="F710" s="304">
        <f t="shared" ca="1" si="329"/>
        <v>1.1719593416143443</v>
      </c>
      <c r="G710" s="306">
        <f t="shared" ca="1" si="330"/>
        <v>7.1163344217616089</v>
      </c>
      <c r="H710" s="307">
        <f t="shared" ca="1" si="331"/>
        <v>-103.41863923342167</v>
      </c>
      <c r="I710" s="304">
        <f t="shared" ca="1" si="332"/>
        <v>103.66319094304869</v>
      </c>
      <c r="J710" s="306">
        <f t="shared" ca="1" si="333"/>
        <v>644.29262010737602</v>
      </c>
      <c r="K710" s="307">
        <f t="shared" ca="1" si="334"/>
        <v>-4.6655187409532131</v>
      </c>
      <c r="L710" s="304">
        <f t="shared" ca="1" si="319"/>
        <v>644.30951210575006</v>
      </c>
      <c r="M710" s="306">
        <f t="shared" ca="1" si="335"/>
        <v>-1.502093678455563</v>
      </c>
      <c r="N710" s="304">
        <f t="shared" ca="1" si="336"/>
        <v>-86.063628208784706</v>
      </c>
      <c r="P710" s="310">
        <f t="shared" ca="1" si="337"/>
        <v>23</v>
      </c>
      <c r="Q710" s="304">
        <f t="shared" ca="1" si="338"/>
        <v>0</v>
      </c>
      <c r="R710" s="306">
        <f t="shared" ca="1" si="339"/>
        <v>0</v>
      </c>
      <c r="S710" s="307">
        <f t="shared" ca="1" si="340"/>
        <v>3.0549999999999997</v>
      </c>
      <c r="T710" s="304">
        <f t="shared" ca="1" si="320"/>
        <v>29.969549999999998</v>
      </c>
      <c r="U710" s="311">
        <f t="shared" ca="1" si="321"/>
        <v>0</v>
      </c>
      <c r="V710" s="306">
        <f t="shared" ca="1" si="322"/>
        <v>1.2255716594001491</v>
      </c>
      <c r="W710" s="304">
        <f t="shared" ca="1" si="323"/>
        <v>26.96874427558997</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0.95914273471146494</v>
      </c>
      <c r="AH710" s="304">
        <f t="shared" ca="1" si="347"/>
        <v>-8.8277140685299447</v>
      </c>
    </row>
    <row r="711" spans="1:34" x14ac:dyDescent="0.2">
      <c r="A711" s="347">
        <f t="shared" ca="1" si="325"/>
        <v>1E-4</v>
      </c>
      <c r="B711" s="304">
        <f t="shared" ca="1" si="326"/>
        <v>33.331600000001231</v>
      </c>
      <c r="D711" s="306">
        <f t="shared" ca="1" si="327"/>
        <v>-0.60601208721084243</v>
      </c>
      <c r="E711" s="307">
        <f t="shared" ca="1" si="328"/>
        <v>-1.0030859760190154</v>
      </c>
      <c r="F711" s="304">
        <f t="shared" ca="1" si="329"/>
        <v>1.1719352051763197</v>
      </c>
      <c r="G711" s="306">
        <f t="shared" ca="1" si="330"/>
        <v>7.1162738205528875</v>
      </c>
      <c r="H711" s="307">
        <f t="shared" ca="1" si="331"/>
        <v>-103.41873954201927</v>
      </c>
      <c r="I711" s="304">
        <f t="shared" ca="1" si="332"/>
        <v>103.66328685484126</v>
      </c>
      <c r="J711" s="306">
        <f t="shared" ca="1" si="333"/>
        <v>644.29262010737602</v>
      </c>
      <c r="K711" s="307">
        <f t="shared" ca="1" si="334"/>
        <v>-4.675860609891985</v>
      </c>
      <c r="L711" s="304">
        <f t="shared" ca="1" si="319"/>
        <v>644.30958707539867</v>
      </c>
      <c r="M711" s="306">
        <f t="shared" ca="1" si="335"/>
        <v>-1.5020943281001264</v>
      </c>
      <c r="N711" s="304">
        <f t="shared" ca="1" si="336"/>
        <v>-86.06366543067638</v>
      </c>
      <c r="P711" s="310">
        <f t="shared" ca="1" si="337"/>
        <v>23</v>
      </c>
      <c r="Q711" s="304">
        <f t="shared" ca="1" si="338"/>
        <v>0</v>
      </c>
      <c r="R711" s="306">
        <f t="shared" ca="1" si="339"/>
        <v>0</v>
      </c>
      <c r="S711" s="307">
        <f t="shared" ca="1" si="340"/>
        <v>3.0549999999999997</v>
      </c>
      <c r="T711" s="304">
        <f t="shared" ca="1" si="320"/>
        <v>29.969549999999998</v>
      </c>
      <c r="U711" s="311">
        <f t="shared" ca="1" si="321"/>
        <v>0</v>
      </c>
      <c r="V711" s="306">
        <f t="shared" ca="1" si="322"/>
        <v>1.2255729268710214</v>
      </c>
      <c r="W711" s="304">
        <f t="shared" ca="1" si="323"/>
        <v>26.968822070724034</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0.95911770700186239</v>
      </c>
      <c r="AH711" s="304">
        <f t="shared" ca="1" si="347"/>
        <v>-8.8277395337446709</v>
      </c>
    </row>
    <row r="712" spans="1:34" x14ac:dyDescent="0.2">
      <c r="A712" s="347">
        <f t="shared" ca="1" si="325"/>
        <v>1E-4</v>
      </c>
      <c r="B712" s="304">
        <f t="shared" ca="1" si="326"/>
        <v>33.331700000001234</v>
      </c>
      <c r="D712" s="306">
        <f t="shared" ca="1" si="327"/>
        <v>-0.60600811395745113</v>
      </c>
      <c r="E712" s="307">
        <f t="shared" ca="1" si="328"/>
        <v>-1.0030601775457235</v>
      </c>
      <c r="F712" s="304">
        <f t="shared" ca="1" si="329"/>
        <v>1.171911069134653</v>
      </c>
      <c r="G712" s="306">
        <f t="shared" ca="1" si="330"/>
        <v>7.1162132197414918</v>
      </c>
      <c r="H712" s="307">
        <f t="shared" ca="1" si="331"/>
        <v>-103.41883984803702</v>
      </c>
      <c r="I712" s="304">
        <f t="shared" ca="1" si="332"/>
        <v>103.6633827641311</v>
      </c>
      <c r="J712" s="306">
        <f t="shared" ca="1" si="333"/>
        <v>644.29262010737602</v>
      </c>
      <c r="K712" s="307">
        <f t="shared" ca="1" si="334"/>
        <v>-4.6862024888614879</v>
      </c>
      <c r="L712" s="304">
        <f t="shared" ca="1" si="319"/>
        <v>644.30966221110953</v>
      </c>
      <c r="M712" s="306">
        <f t="shared" ca="1" si="335"/>
        <v>-1.5020949777379553</v>
      </c>
      <c r="N712" s="304">
        <f t="shared" ca="1" si="336"/>
        <v>-86.063702652182187</v>
      </c>
      <c r="P712" s="310">
        <f t="shared" ca="1" si="337"/>
        <v>23</v>
      </c>
      <c r="Q712" s="304">
        <f t="shared" ca="1" si="338"/>
        <v>0</v>
      </c>
      <c r="R712" s="306">
        <f t="shared" ca="1" si="339"/>
        <v>0</v>
      </c>
      <c r="S712" s="307">
        <f t="shared" ca="1" si="340"/>
        <v>3.0549999999999997</v>
      </c>
      <c r="T712" s="304">
        <f t="shared" ca="1" si="320"/>
        <v>29.969549999999998</v>
      </c>
      <c r="U712" s="311">
        <f t="shared" ca="1" si="321"/>
        <v>0</v>
      </c>
      <c r="V712" s="306">
        <f t="shared" ca="1" si="322"/>
        <v>1.225574194344434</v>
      </c>
      <c r="W712" s="304">
        <f t="shared" ca="1" si="323"/>
        <v>26.968899864761184</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0.95909267964265332</v>
      </c>
      <c r="AH712" s="304">
        <f t="shared" ca="1" si="347"/>
        <v>-8.8277649986003386</v>
      </c>
    </row>
    <row r="713" spans="1:34" x14ac:dyDescent="0.2">
      <c r="A713" s="347">
        <f t="shared" ca="1" si="325"/>
        <v>1E-4</v>
      </c>
      <c r="B713" s="304">
        <f t="shared" ca="1" si="326"/>
        <v>33.331800000001238</v>
      </c>
      <c r="D713" s="306">
        <f t="shared" ca="1" si="327"/>
        <v>-0.60600414070545916</v>
      </c>
      <c r="E713" s="307">
        <f t="shared" ca="1" si="328"/>
        <v>-1.0030343794361656</v>
      </c>
      <c r="F713" s="304">
        <f t="shared" ca="1" si="329"/>
        <v>1.1718869334893429</v>
      </c>
      <c r="G713" s="306">
        <f t="shared" ca="1" si="330"/>
        <v>7.1161526193274209</v>
      </c>
      <c r="H713" s="307">
        <f t="shared" ca="1" si="331"/>
        <v>-103.41894015147497</v>
      </c>
      <c r="I713" s="304">
        <f t="shared" ca="1" si="332"/>
        <v>103.66347867091824</v>
      </c>
      <c r="J713" s="306">
        <f t="shared" ca="1" si="333"/>
        <v>644.29262010737602</v>
      </c>
      <c r="K713" s="307">
        <f t="shared" ca="1" si="334"/>
        <v>-4.6965443778614633</v>
      </c>
      <c r="L713" s="304">
        <f t="shared" ca="1" si="319"/>
        <v>644.30973751288343</v>
      </c>
      <c r="M713" s="306">
        <f t="shared" ca="1" si="335"/>
        <v>-1.50209562736905</v>
      </c>
      <c r="N713" s="304">
        <f t="shared" ca="1" si="336"/>
        <v>-86.063739873302154</v>
      </c>
      <c r="P713" s="310">
        <f t="shared" ca="1" si="337"/>
        <v>23</v>
      </c>
      <c r="Q713" s="304">
        <f t="shared" ca="1" si="338"/>
        <v>0</v>
      </c>
      <c r="R713" s="306">
        <f t="shared" ca="1" si="339"/>
        <v>0</v>
      </c>
      <c r="S713" s="307">
        <f t="shared" ca="1" si="340"/>
        <v>3.0549999999999997</v>
      </c>
      <c r="T713" s="304">
        <f t="shared" ca="1" si="320"/>
        <v>29.969549999999998</v>
      </c>
      <c r="U713" s="311">
        <f t="shared" ca="1" si="321"/>
        <v>0</v>
      </c>
      <c r="V713" s="306">
        <f t="shared" ca="1" si="322"/>
        <v>1.2255754618203869</v>
      </c>
      <c r="W713" s="304">
        <f t="shared" ca="1" si="323"/>
        <v>26.968977657701412</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0.9590676526338342</v>
      </c>
      <c r="AH713" s="304">
        <f t="shared" ca="1" si="347"/>
        <v>-8.8277904630969513</v>
      </c>
    </row>
    <row r="714" spans="1:34" x14ac:dyDescent="0.2">
      <c r="A714" s="347">
        <f t="shared" ca="1" si="325"/>
        <v>1E-4</v>
      </c>
      <c r="B714" s="304">
        <f t="shared" ca="1" si="326"/>
        <v>33.331900000001241</v>
      </c>
      <c r="D714" s="306">
        <f t="shared" ca="1" si="327"/>
        <v>-0.60600016745486374</v>
      </c>
      <c r="E714" s="307">
        <f t="shared" ca="1" si="328"/>
        <v>-1.0030085816903469</v>
      </c>
      <c r="F714" s="304">
        <f t="shared" ca="1" si="329"/>
        <v>1.1718627982403931</v>
      </c>
      <c r="G714" s="306">
        <f t="shared" ca="1" si="330"/>
        <v>7.1160920193106758</v>
      </c>
      <c r="H714" s="307">
        <f t="shared" ca="1" si="331"/>
        <v>-103.41904045233314</v>
      </c>
      <c r="I714" s="304">
        <f t="shared" ca="1" si="332"/>
        <v>103.6635745752027</v>
      </c>
      <c r="J714" s="306">
        <f t="shared" ca="1" si="333"/>
        <v>644.29262010737602</v>
      </c>
      <c r="K714" s="307">
        <f t="shared" ca="1" si="334"/>
        <v>-4.7068862768916535</v>
      </c>
      <c r="L714" s="304">
        <f t="shared" ca="1" si="319"/>
        <v>644.30981298072061</v>
      </c>
      <c r="M714" s="306">
        <f t="shared" ca="1" si="335"/>
        <v>-1.5020962769934105</v>
      </c>
      <c r="N714" s="304">
        <f t="shared" ca="1" si="336"/>
        <v>-86.063777094036283</v>
      </c>
      <c r="P714" s="310">
        <f t="shared" ca="1" si="337"/>
        <v>23</v>
      </c>
      <c r="Q714" s="304">
        <f t="shared" ca="1" si="338"/>
        <v>0</v>
      </c>
      <c r="R714" s="306">
        <f t="shared" ca="1" si="339"/>
        <v>0</v>
      </c>
      <c r="S714" s="307">
        <f t="shared" ca="1" si="340"/>
        <v>3.0549999999999997</v>
      </c>
      <c r="T714" s="304">
        <f t="shared" ca="1" si="320"/>
        <v>29.969549999999998</v>
      </c>
      <c r="U714" s="311">
        <f t="shared" ca="1" si="321"/>
        <v>0</v>
      </c>
      <c r="V714" s="306">
        <f t="shared" ca="1" si="322"/>
        <v>1.2255767292988802</v>
      </c>
      <c r="W714" s="304">
        <f t="shared" ca="1" si="323"/>
        <v>26.969055449544751</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0.95904262597540502</v>
      </c>
      <c r="AH714" s="304">
        <f t="shared" ca="1" si="347"/>
        <v>-8.8278159272345054</v>
      </c>
    </row>
    <row r="715" spans="1:34" x14ac:dyDescent="0.2">
      <c r="A715" s="347">
        <f t="shared" ca="1" si="325"/>
        <v>1E-4</v>
      </c>
      <c r="B715" s="304">
        <f t="shared" ca="1" si="326"/>
        <v>33.332000000001244</v>
      </c>
      <c r="D715" s="306">
        <f t="shared" ca="1" si="327"/>
        <v>-0.60599619420566675</v>
      </c>
      <c r="E715" s="307">
        <f t="shared" ca="1" si="328"/>
        <v>-1.0029827843082533</v>
      </c>
      <c r="F715" s="304">
        <f t="shared" ca="1" si="329"/>
        <v>1.1718386633877926</v>
      </c>
      <c r="G715" s="306">
        <f t="shared" ca="1" si="330"/>
        <v>7.1160314196912555</v>
      </c>
      <c r="H715" s="307">
        <f t="shared" ca="1" si="331"/>
        <v>-103.41914075061156</v>
      </c>
      <c r="I715" s="304">
        <f t="shared" ca="1" si="332"/>
        <v>103.66367047698455</v>
      </c>
      <c r="J715" s="306">
        <f t="shared" ca="1" si="333"/>
        <v>644.29262010737602</v>
      </c>
      <c r="K715" s="307">
        <f t="shared" ca="1" si="334"/>
        <v>-4.717228185951801</v>
      </c>
      <c r="L715" s="304">
        <f t="shared" ca="1" si="319"/>
        <v>644.3098886146214</v>
      </c>
      <c r="M715" s="306">
        <f t="shared" ca="1" si="335"/>
        <v>-1.5020969266110371</v>
      </c>
      <c r="N715" s="304">
        <f t="shared" ca="1" si="336"/>
        <v>-86.063814314384587</v>
      </c>
      <c r="P715" s="310">
        <f t="shared" ca="1" si="337"/>
        <v>23</v>
      </c>
      <c r="Q715" s="304">
        <f t="shared" ca="1" si="338"/>
        <v>0</v>
      </c>
      <c r="R715" s="306">
        <f t="shared" ca="1" si="339"/>
        <v>0</v>
      </c>
      <c r="S715" s="307">
        <f t="shared" ca="1" si="340"/>
        <v>3.0549999999999997</v>
      </c>
      <c r="T715" s="304">
        <f t="shared" ca="1" si="320"/>
        <v>29.969549999999998</v>
      </c>
      <c r="U715" s="311">
        <f t="shared" ca="1" si="321"/>
        <v>0</v>
      </c>
      <c r="V715" s="306">
        <f t="shared" ca="1" si="322"/>
        <v>1.2255779967799143</v>
      </c>
      <c r="W715" s="304">
        <f t="shared" ca="1" si="323"/>
        <v>26.96913324029121</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0.95901759966736044</v>
      </c>
      <c r="AH715" s="304">
        <f t="shared" ca="1" si="347"/>
        <v>-8.8278413910130134</v>
      </c>
    </row>
    <row r="716" spans="1:34" x14ac:dyDescent="0.2">
      <c r="A716" s="347">
        <f t="shared" ca="1" si="325"/>
        <v>1E-4</v>
      </c>
      <c r="B716" s="304">
        <f t="shared" ca="1" si="326"/>
        <v>33.332100000001248</v>
      </c>
      <c r="D716" s="306">
        <f t="shared" ca="1" si="327"/>
        <v>-0.60599222095786776</v>
      </c>
      <c r="E716" s="307">
        <f t="shared" ca="1" si="328"/>
        <v>-1.0029569872898847</v>
      </c>
      <c r="F716" s="304">
        <f t="shared" ca="1" si="329"/>
        <v>1.1718145289315418</v>
      </c>
      <c r="G716" s="306">
        <f t="shared" ca="1" si="330"/>
        <v>7.1159708204691601</v>
      </c>
      <c r="H716" s="307">
        <f t="shared" ca="1" si="331"/>
        <v>-103.41924104631029</v>
      </c>
      <c r="I716" s="304">
        <f t="shared" ca="1" si="332"/>
        <v>103.66376637626379</v>
      </c>
      <c r="J716" s="306">
        <f t="shared" ca="1" si="333"/>
        <v>644.29262010737602</v>
      </c>
      <c r="K716" s="307">
        <f t="shared" ca="1" si="334"/>
        <v>-4.7275701050416474</v>
      </c>
      <c r="L716" s="304">
        <f t="shared" ca="1" si="319"/>
        <v>644.30996441458637</v>
      </c>
      <c r="M716" s="306">
        <f t="shared" ca="1" si="335"/>
        <v>-1.5020975762219295</v>
      </c>
      <c r="N716" s="304">
        <f t="shared" ca="1" si="336"/>
        <v>-86.063851534347037</v>
      </c>
      <c r="P716" s="310">
        <f t="shared" ca="1" si="337"/>
        <v>23</v>
      </c>
      <c r="Q716" s="304">
        <f t="shared" ca="1" si="338"/>
        <v>0</v>
      </c>
      <c r="R716" s="306">
        <f t="shared" ca="1" si="339"/>
        <v>0</v>
      </c>
      <c r="S716" s="307">
        <f t="shared" ca="1" si="340"/>
        <v>3.0549999999999997</v>
      </c>
      <c r="T716" s="304">
        <f t="shared" ca="1" si="320"/>
        <v>29.969549999999998</v>
      </c>
      <c r="U716" s="311">
        <f t="shared" ca="1" si="321"/>
        <v>0</v>
      </c>
      <c r="V716" s="306">
        <f t="shared" ca="1" si="322"/>
        <v>1.2255792642634886</v>
      </c>
      <c r="W716" s="304">
        <f t="shared" ca="1" si="323"/>
        <v>26.969211029940794</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0.95899257370969515</v>
      </c>
      <c r="AH716" s="304">
        <f t="shared" ca="1" si="347"/>
        <v>-8.8278668544324752</v>
      </c>
    </row>
    <row r="717" spans="1:34" x14ac:dyDescent="0.2">
      <c r="A717" s="347">
        <f t="shared" ca="1" si="325"/>
        <v>1E-4</v>
      </c>
      <c r="B717" s="304">
        <f t="shared" ca="1" si="326"/>
        <v>33.332200000001251</v>
      </c>
      <c r="D717" s="306">
        <f t="shared" ca="1" si="327"/>
        <v>-0.60598824771147008</v>
      </c>
      <c r="E717" s="307">
        <f t="shared" ca="1" si="328"/>
        <v>-1.0029311906352376</v>
      </c>
      <c r="F717" s="304">
        <f t="shared" ca="1" si="329"/>
        <v>1.1717903948716397</v>
      </c>
      <c r="G717" s="306">
        <f t="shared" ca="1" si="330"/>
        <v>7.1159102216443886</v>
      </c>
      <c r="H717" s="307">
        <f t="shared" ca="1" si="331"/>
        <v>-103.41934133942935</v>
      </c>
      <c r="I717" s="304">
        <f t="shared" ca="1" si="332"/>
        <v>103.66386227304048</v>
      </c>
      <c r="J717" s="306">
        <f t="shared" ca="1" si="333"/>
        <v>644.29262010737602</v>
      </c>
      <c r="K717" s="307">
        <f t="shared" ca="1" si="334"/>
        <v>-4.7379120341609342</v>
      </c>
      <c r="L717" s="304">
        <f t="shared" ca="1" si="319"/>
        <v>644.31004038061599</v>
      </c>
      <c r="M717" s="306">
        <f t="shared" ca="1" si="335"/>
        <v>-1.5020982258260882</v>
      </c>
      <c r="N717" s="304">
        <f t="shared" ca="1" si="336"/>
        <v>-86.063888753923692</v>
      </c>
      <c r="P717" s="310">
        <f t="shared" ca="1" si="337"/>
        <v>23</v>
      </c>
      <c r="Q717" s="304">
        <f t="shared" ca="1" si="338"/>
        <v>0</v>
      </c>
      <c r="R717" s="306">
        <f t="shared" ca="1" si="339"/>
        <v>0</v>
      </c>
      <c r="S717" s="307">
        <f t="shared" ca="1" si="340"/>
        <v>3.0549999999999997</v>
      </c>
      <c r="T717" s="304">
        <f t="shared" ca="1" si="320"/>
        <v>29.969549999999998</v>
      </c>
      <c r="U717" s="311">
        <f t="shared" ca="1" si="321"/>
        <v>0</v>
      </c>
      <c r="V717" s="306">
        <f t="shared" ca="1" si="322"/>
        <v>1.2255805317496029</v>
      </c>
      <c r="W717" s="304">
        <f t="shared" ca="1" si="323"/>
        <v>26.969288818493499</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0.95896754810240736</v>
      </c>
      <c r="AH717" s="304">
        <f t="shared" ca="1" si="347"/>
        <v>-8.8278923174928963</v>
      </c>
    </row>
    <row r="718" spans="1:34" x14ac:dyDescent="0.2">
      <c r="A718" s="347">
        <f t="shared" ca="1" si="325"/>
        <v>1E-4</v>
      </c>
      <c r="B718" s="304">
        <f t="shared" ca="1" si="326"/>
        <v>33.332300000001254</v>
      </c>
      <c r="D718" s="306">
        <f t="shared" ca="1" si="327"/>
        <v>-0.60598427446647085</v>
      </c>
      <c r="E718" s="307">
        <f t="shared" ca="1" si="328"/>
        <v>-1.002905394344312</v>
      </c>
      <c r="F718" s="304">
        <f t="shared" ca="1" si="329"/>
        <v>1.1717662612080855</v>
      </c>
      <c r="G718" s="306">
        <f t="shared" ca="1" si="330"/>
        <v>7.1158496232169419</v>
      </c>
      <c r="H718" s="307">
        <f t="shared" ca="1" si="331"/>
        <v>-103.41944162996879</v>
      </c>
      <c r="I718" s="304">
        <f t="shared" ca="1" si="332"/>
        <v>103.66395816731463</v>
      </c>
      <c r="J718" s="306">
        <f t="shared" ca="1" si="333"/>
        <v>644.29262010737602</v>
      </c>
      <c r="K718" s="307">
        <f t="shared" ca="1" si="334"/>
        <v>-4.7482539733094038</v>
      </c>
      <c r="L718" s="304">
        <f t="shared" ca="1" si="319"/>
        <v>644.31011651271047</v>
      </c>
      <c r="M718" s="306">
        <f t="shared" ca="1" si="335"/>
        <v>-1.5020988754235129</v>
      </c>
      <c r="N718" s="304">
        <f t="shared" ca="1" si="336"/>
        <v>-86.063925973114507</v>
      </c>
      <c r="P718" s="310">
        <f t="shared" ca="1" si="337"/>
        <v>23</v>
      </c>
      <c r="Q718" s="304">
        <f t="shared" ca="1" si="338"/>
        <v>0</v>
      </c>
      <c r="R718" s="306">
        <f t="shared" ca="1" si="339"/>
        <v>0</v>
      </c>
      <c r="S718" s="307">
        <f t="shared" ca="1" si="340"/>
        <v>3.0549999999999997</v>
      </c>
      <c r="T718" s="304">
        <f t="shared" ca="1" si="320"/>
        <v>29.969549999999998</v>
      </c>
      <c r="U718" s="311">
        <f t="shared" ca="1" si="321"/>
        <v>0</v>
      </c>
      <c r="V718" s="306">
        <f t="shared" ca="1" si="322"/>
        <v>1.2255817992382578</v>
      </c>
      <c r="W718" s="304">
        <f t="shared" ca="1" si="323"/>
        <v>26.96936660594935</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0.95894252284549886</v>
      </c>
      <c r="AH718" s="304">
        <f t="shared" ca="1" si="347"/>
        <v>-8.827917780194273</v>
      </c>
    </row>
    <row r="719" spans="1:34" x14ac:dyDescent="0.2">
      <c r="A719" s="347">
        <f t="shared" ca="1" si="325"/>
        <v>1E-4</v>
      </c>
      <c r="B719" s="304">
        <f t="shared" ca="1" si="326"/>
        <v>33.332400000001257</v>
      </c>
      <c r="D719" s="306">
        <f t="shared" ca="1" si="327"/>
        <v>-0.60598030122287372</v>
      </c>
      <c r="E719" s="307">
        <f t="shared" ca="1" si="328"/>
        <v>-1.0028795984171044</v>
      </c>
      <c r="F719" s="304">
        <f t="shared" ca="1" si="329"/>
        <v>1.1717421279408782</v>
      </c>
      <c r="G719" s="306">
        <f t="shared" ca="1" si="330"/>
        <v>7.1157890251868192</v>
      </c>
      <c r="H719" s="307">
        <f t="shared" ca="1" si="331"/>
        <v>-103.41954191792863</v>
      </c>
      <c r="I719" s="304">
        <f t="shared" ca="1" si="332"/>
        <v>103.6640540590863</v>
      </c>
      <c r="J719" s="306">
        <f t="shared" ca="1" si="333"/>
        <v>644.29262010737602</v>
      </c>
      <c r="K719" s="307">
        <f t="shared" ca="1" si="334"/>
        <v>-4.7585959224867986</v>
      </c>
      <c r="L719" s="304">
        <f t="shared" ca="1" si="319"/>
        <v>644.31019281087049</v>
      </c>
      <c r="M719" s="306">
        <f t="shared" ca="1" si="335"/>
        <v>-1.502099525014204</v>
      </c>
      <c r="N719" s="304">
        <f t="shared" ca="1" si="336"/>
        <v>-86.063963191919512</v>
      </c>
      <c r="P719" s="310">
        <f t="shared" ca="1" si="337"/>
        <v>23</v>
      </c>
      <c r="Q719" s="304">
        <f t="shared" ca="1" si="338"/>
        <v>0</v>
      </c>
      <c r="R719" s="306">
        <f t="shared" ca="1" si="339"/>
        <v>0</v>
      </c>
      <c r="S719" s="307">
        <f t="shared" ca="1" si="340"/>
        <v>3.0549999999999997</v>
      </c>
      <c r="T719" s="304">
        <f t="shared" ca="1" si="320"/>
        <v>29.969549999999998</v>
      </c>
      <c r="U719" s="311">
        <f t="shared" ca="1" si="321"/>
        <v>0</v>
      </c>
      <c r="V719" s="306">
        <f t="shared" ca="1" si="322"/>
        <v>1.2255830667294527</v>
      </c>
      <c r="W719" s="304">
        <f t="shared" ca="1" si="323"/>
        <v>26.969444392308358</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0.95891749793896075</v>
      </c>
      <c r="AH719" s="304">
        <f t="shared" ca="1" si="347"/>
        <v>-8.8279432425366124</v>
      </c>
    </row>
    <row r="720" spans="1:34" x14ac:dyDescent="0.2">
      <c r="A720" s="347">
        <f t="shared" ca="1" si="325"/>
        <v>1E-4</v>
      </c>
      <c r="B720" s="304">
        <f t="shared" ca="1" si="326"/>
        <v>33.332500000001261</v>
      </c>
      <c r="D720" s="306">
        <f t="shared" ca="1" si="327"/>
        <v>-0.60597632798067835</v>
      </c>
      <c r="E720" s="307">
        <f t="shared" ca="1" si="328"/>
        <v>-1.0028538028536058</v>
      </c>
      <c r="F720" s="304">
        <f t="shared" ca="1" si="329"/>
        <v>1.1717179950700107</v>
      </c>
      <c r="G720" s="306">
        <f t="shared" ca="1" si="330"/>
        <v>7.1157284275540214</v>
      </c>
      <c r="H720" s="307">
        <f t="shared" ca="1" si="331"/>
        <v>-103.41964220330891</v>
      </c>
      <c r="I720" s="304">
        <f t="shared" ca="1" si="332"/>
        <v>103.6641499483555</v>
      </c>
      <c r="J720" s="306">
        <f t="shared" ca="1" si="333"/>
        <v>644.29262010737602</v>
      </c>
      <c r="K720" s="307">
        <f t="shared" ca="1" si="334"/>
        <v>-4.7689378816928603</v>
      </c>
      <c r="L720" s="304">
        <f t="shared" ca="1" si="319"/>
        <v>644.31026927509618</v>
      </c>
      <c r="M720" s="306">
        <f t="shared" ca="1" si="335"/>
        <v>-1.5021001745981615</v>
      </c>
      <c r="N720" s="304">
        <f t="shared" ca="1" si="336"/>
        <v>-86.064000410338721</v>
      </c>
      <c r="P720" s="310">
        <f t="shared" ca="1" si="337"/>
        <v>23</v>
      </c>
      <c r="Q720" s="304">
        <f t="shared" ca="1" si="338"/>
        <v>0</v>
      </c>
      <c r="R720" s="306">
        <f t="shared" ca="1" si="339"/>
        <v>0</v>
      </c>
      <c r="S720" s="307">
        <f t="shared" ca="1" si="340"/>
        <v>3.0549999999999997</v>
      </c>
      <c r="T720" s="304">
        <f t="shared" ca="1" si="320"/>
        <v>29.969549999999998</v>
      </c>
      <c r="U720" s="311">
        <f t="shared" ca="1" si="321"/>
        <v>0</v>
      </c>
      <c r="V720" s="306">
        <f t="shared" ca="1" si="322"/>
        <v>1.2255843342231882</v>
      </c>
      <c r="W720" s="304">
        <f t="shared" ca="1" si="323"/>
        <v>26.969522177570525</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0.95889247338279304</v>
      </c>
      <c r="AH720" s="304">
        <f t="shared" ca="1" si="347"/>
        <v>-8.8279687045199218</v>
      </c>
    </row>
    <row r="721" spans="1:34" x14ac:dyDescent="0.2">
      <c r="A721" s="347">
        <f t="shared" ca="1" si="325"/>
        <v>1E-4</v>
      </c>
      <c r="B721" s="304">
        <f t="shared" ca="1" si="326"/>
        <v>33.332600000001264</v>
      </c>
      <c r="D721" s="306">
        <f t="shared" ca="1" si="327"/>
        <v>-0.60597235473988398</v>
      </c>
      <c r="E721" s="307">
        <f t="shared" ca="1" si="328"/>
        <v>-1.0028280076538181</v>
      </c>
      <c r="F721" s="304">
        <f t="shared" ca="1" si="329"/>
        <v>1.1716938625954845</v>
      </c>
      <c r="G721" s="306">
        <f t="shared" ca="1" si="330"/>
        <v>7.1156678303185474</v>
      </c>
      <c r="H721" s="307">
        <f t="shared" ca="1" si="331"/>
        <v>-103.41974248610967</v>
      </c>
      <c r="I721" s="304">
        <f t="shared" ca="1" si="332"/>
        <v>103.66424583512227</v>
      </c>
      <c r="J721" s="306">
        <f t="shared" ca="1" si="333"/>
        <v>644.29262010737602</v>
      </c>
      <c r="K721" s="307">
        <f t="shared" ca="1" si="334"/>
        <v>-4.7792798509273311</v>
      </c>
      <c r="L721" s="304">
        <f t="shared" ca="1" si="319"/>
        <v>644.3103459053882</v>
      </c>
      <c r="M721" s="306">
        <f t="shared" ca="1" si="335"/>
        <v>-1.5021008241753855</v>
      </c>
      <c r="N721" s="304">
        <f t="shared" ca="1" si="336"/>
        <v>-86.06403762837212</v>
      </c>
      <c r="P721" s="310">
        <f t="shared" ca="1" si="337"/>
        <v>23</v>
      </c>
      <c r="Q721" s="304">
        <f t="shared" ca="1" si="338"/>
        <v>0</v>
      </c>
      <c r="R721" s="306">
        <f t="shared" ca="1" si="339"/>
        <v>0</v>
      </c>
      <c r="S721" s="307">
        <f t="shared" ca="1" si="340"/>
        <v>3.0549999999999997</v>
      </c>
      <c r="T721" s="304">
        <f t="shared" ca="1" si="320"/>
        <v>29.969549999999998</v>
      </c>
      <c r="U721" s="311">
        <f t="shared" ca="1" si="321"/>
        <v>0</v>
      </c>
      <c r="V721" s="306">
        <f t="shared" ca="1" si="322"/>
        <v>1.2255856017194637</v>
      </c>
      <c r="W721" s="304">
        <f t="shared" ca="1" si="323"/>
        <v>26.969599961735863</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0.95886744917699041</v>
      </c>
      <c r="AH721" s="304">
        <f t="shared" ca="1" si="347"/>
        <v>-8.8279941661441992</v>
      </c>
    </row>
    <row r="722" spans="1:34" x14ac:dyDescent="0.2">
      <c r="A722" s="347">
        <f t="shared" ca="1" si="325"/>
        <v>1E-4</v>
      </c>
      <c r="B722" s="304">
        <f t="shared" ca="1" si="326"/>
        <v>33.332700000001267</v>
      </c>
      <c r="D722" s="306">
        <f t="shared" ca="1" si="327"/>
        <v>-0.60596838150049215</v>
      </c>
      <c r="E722" s="307">
        <f t="shared" ca="1" si="328"/>
        <v>-1.0028022128177394</v>
      </c>
      <c r="F722" s="304">
        <f t="shared" ca="1" si="329"/>
        <v>1.1716697305172994</v>
      </c>
      <c r="G722" s="306">
        <f t="shared" ca="1" si="330"/>
        <v>7.1156072334803975</v>
      </c>
      <c r="H722" s="307">
        <f t="shared" ca="1" si="331"/>
        <v>-103.41984276633094</v>
      </c>
      <c r="I722" s="304">
        <f t="shared" ca="1" si="332"/>
        <v>103.66434171938668</v>
      </c>
      <c r="J722" s="306">
        <f t="shared" ca="1" si="333"/>
        <v>644.29262010737602</v>
      </c>
      <c r="K722" s="307">
        <f t="shared" ca="1" si="334"/>
        <v>-4.7896218301899527</v>
      </c>
      <c r="L722" s="304">
        <f t="shared" ca="1" si="319"/>
        <v>644.31042270174692</v>
      </c>
      <c r="M722" s="306">
        <f t="shared" ca="1" si="335"/>
        <v>-1.502101473745876</v>
      </c>
      <c r="N722" s="304">
        <f t="shared" ca="1" si="336"/>
        <v>-86.064074846019722</v>
      </c>
      <c r="P722" s="310">
        <f t="shared" ca="1" si="337"/>
        <v>23</v>
      </c>
      <c r="Q722" s="304">
        <f t="shared" ca="1" si="338"/>
        <v>0</v>
      </c>
      <c r="R722" s="306">
        <f t="shared" ca="1" si="339"/>
        <v>0</v>
      </c>
      <c r="S722" s="307">
        <f t="shared" ca="1" si="340"/>
        <v>3.0549999999999997</v>
      </c>
      <c r="T722" s="304">
        <f t="shared" ca="1" si="320"/>
        <v>29.969549999999998</v>
      </c>
      <c r="U722" s="311">
        <f t="shared" ca="1" si="321"/>
        <v>0</v>
      </c>
      <c r="V722" s="306">
        <f t="shared" ca="1" si="322"/>
        <v>1.2255868692182794</v>
      </c>
      <c r="W722" s="304">
        <f t="shared" ca="1" si="323"/>
        <v>26.9696777448044</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0.95884242532155106</v>
      </c>
      <c r="AH722" s="304">
        <f t="shared" ca="1" si="347"/>
        <v>-8.8280196274094482</v>
      </c>
    </row>
    <row r="723" spans="1:34" x14ac:dyDescent="0.2">
      <c r="A723" s="347">
        <f t="shared" ca="1" si="325"/>
        <v>1E-4</v>
      </c>
      <c r="B723" s="304">
        <f t="shared" ca="1" si="326"/>
        <v>33.332800000001271</v>
      </c>
      <c r="D723" s="306">
        <f t="shared" ca="1" si="327"/>
        <v>-0.60596440826250453</v>
      </c>
      <c r="E723" s="307">
        <f t="shared" ca="1" si="328"/>
        <v>-1.0027764183453556</v>
      </c>
      <c r="F723" s="304">
        <f t="shared" ca="1" si="329"/>
        <v>1.1716455988354442</v>
      </c>
      <c r="G723" s="306">
        <f t="shared" ca="1" si="330"/>
        <v>7.1155466370395715</v>
      </c>
      <c r="H723" s="307">
        <f t="shared" ca="1" si="331"/>
        <v>-103.41994304397278</v>
      </c>
      <c r="I723" s="304">
        <f t="shared" ca="1" si="332"/>
        <v>103.66443760114873</v>
      </c>
      <c r="J723" s="306">
        <f t="shared" ca="1" si="333"/>
        <v>644.29262010737602</v>
      </c>
      <c r="K723" s="307">
        <f t="shared" ca="1" si="334"/>
        <v>-4.7999638194804675</v>
      </c>
      <c r="L723" s="304">
        <f t="shared" ca="1" si="319"/>
        <v>644.31049966417265</v>
      </c>
      <c r="M723" s="306">
        <f t="shared" ca="1" si="335"/>
        <v>-1.5021021233096332</v>
      </c>
      <c r="N723" s="304">
        <f t="shared" ca="1" si="336"/>
        <v>-86.064112063281542</v>
      </c>
      <c r="P723" s="310">
        <f t="shared" ca="1" si="337"/>
        <v>23</v>
      </c>
      <c r="Q723" s="304">
        <f t="shared" ca="1" si="338"/>
        <v>0</v>
      </c>
      <c r="R723" s="306">
        <f t="shared" ca="1" si="339"/>
        <v>0</v>
      </c>
      <c r="S723" s="307">
        <f t="shared" ca="1" si="340"/>
        <v>3.0549999999999997</v>
      </c>
      <c r="T723" s="304">
        <f t="shared" ca="1" si="320"/>
        <v>29.969549999999998</v>
      </c>
      <c r="U723" s="311">
        <f t="shared" ca="1" si="321"/>
        <v>0</v>
      </c>
      <c r="V723" s="306">
        <f t="shared" ca="1" si="322"/>
        <v>1.2255881367196353</v>
      </c>
      <c r="W723" s="304">
        <f t="shared" ca="1" si="323"/>
        <v>26.969755526776122</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0.95881740181646791</v>
      </c>
      <c r="AH723" s="304">
        <f t="shared" ca="1" si="347"/>
        <v>-8.8280450883156796</v>
      </c>
    </row>
    <row r="724" spans="1:34" x14ac:dyDescent="0.2">
      <c r="A724" s="347">
        <f t="shared" ca="1" si="325"/>
        <v>1E-4</v>
      </c>
      <c r="B724" s="304">
        <f t="shared" ca="1" si="326"/>
        <v>33.332900000001274</v>
      </c>
      <c r="D724" s="306">
        <f t="shared" ca="1" si="327"/>
        <v>-0.60596043502592045</v>
      </c>
      <c r="E724" s="307">
        <f t="shared" ca="1" si="328"/>
        <v>-1.0027506242366755</v>
      </c>
      <c r="F724" s="304">
        <f t="shared" ca="1" si="329"/>
        <v>1.1716214675499272</v>
      </c>
      <c r="G724" s="306">
        <f t="shared" ca="1" si="330"/>
        <v>7.1154860409960685</v>
      </c>
      <c r="H724" s="307">
        <f t="shared" ca="1" si="331"/>
        <v>-103.4200433190352</v>
      </c>
      <c r="I724" s="304">
        <f t="shared" ca="1" si="332"/>
        <v>103.66453348040847</v>
      </c>
      <c r="J724" s="306">
        <f t="shared" ca="1" si="333"/>
        <v>644.29262010737602</v>
      </c>
      <c r="K724" s="307">
        <f t="shared" ca="1" si="334"/>
        <v>-4.8103058187986178</v>
      </c>
      <c r="L724" s="304">
        <f t="shared" ca="1" si="319"/>
        <v>644.31057679266598</v>
      </c>
      <c r="M724" s="306">
        <f t="shared" ca="1" si="335"/>
        <v>-1.5021027728666572</v>
      </c>
      <c r="N724" s="304">
        <f t="shared" ca="1" si="336"/>
        <v>-86.064149280157565</v>
      </c>
      <c r="P724" s="310">
        <f t="shared" ca="1" si="337"/>
        <v>23</v>
      </c>
      <c r="Q724" s="304">
        <f t="shared" ca="1" si="338"/>
        <v>0</v>
      </c>
      <c r="R724" s="306">
        <f t="shared" ca="1" si="339"/>
        <v>0</v>
      </c>
      <c r="S724" s="307">
        <f t="shared" ca="1" si="340"/>
        <v>3.0549999999999997</v>
      </c>
      <c r="T724" s="304">
        <f t="shared" ca="1" si="320"/>
        <v>29.969549999999998</v>
      </c>
      <c r="U724" s="311">
        <f t="shared" ca="1" si="321"/>
        <v>0</v>
      </c>
      <c r="V724" s="306">
        <f t="shared" ca="1" si="322"/>
        <v>1.2255894042235314</v>
      </c>
      <c r="W724" s="304">
        <f t="shared" ca="1" si="323"/>
        <v>26.969833307651058</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0.95879237866174449</v>
      </c>
      <c r="AH724" s="304">
        <f t="shared" ca="1" si="347"/>
        <v>-8.8280705488628879</v>
      </c>
    </row>
    <row r="725" spans="1:34" x14ac:dyDescent="0.2">
      <c r="A725" s="347">
        <f t="shared" ca="1" si="325"/>
        <v>1E-4</v>
      </c>
      <c r="B725" s="304">
        <f t="shared" ca="1" si="326"/>
        <v>33.333000000001277</v>
      </c>
      <c r="D725" s="306">
        <f t="shared" ca="1" si="327"/>
        <v>-0.60595646179074147</v>
      </c>
      <c r="E725" s="307">
        <f t="shared" ca="1" si="328"/>
        <v>-1.0027248304916849</v>
      </c>
      <c r="F725" s="304">
        <f t="shared" ca="1" si="329"/>
        <v>1.1715973366607373</v>
      </c>
      <c r="G725" s="306">
        <f t="shared" ca="1" si="330"/>
        <v>7.1154254453498895</v>
      </c>
      <c r="H725" s="307">
        <f t="shared" ca="1" si="331"/>
        <v>-103.42014359151825</v>
      </c>
      <c r="I725" s="304">
        <f t="shared" ca="1" si="332"/>
        <v>103.66462935716592</v>
      </c>
      <c r="J725" s="306">
        <f t="shared" ca="1" si="333"/>
        <v>644.29262010737602</v>
      </c>
      <c r="K725" s="307">
        <f t="shared" ca="1" si="334"/>
        <v>-4.8206478281441454</v>
      </c>
      <c r="L725" s="304">
        <f t="shared" ca="1" si="319"/>
        <v>644.31065408722714</v>
      </c>
      <c r="M725" s="306">
        <f t="shared" ca="1" si="335"/>
        <v>-1.5021034224169481</v>
      </c>
      <c r="N725" s="304">
        <f t="shared" ca="1" si="336"/>
        <v>-86.064186496647821</v>
      </c>
      <c r="P725" s="310">
        <f t="shared" ca="1" si="337"/>
        <v>23</v>
      </c>
      <c r="Q725" s="304">
        <f t="shared" ca="1" si="338"/>
        <v>0</v>
      </c>
      <c r="R725" s="306">
        <f t="shared" ca="1" si="339"/>
        <v>0</v>
      </c>
      <c r="S725" s="307">
        <f t="shared" ca="1" si="340"/>
        <v>3.0549999999999997</v>
      </c>
      <c r="T725" s="304">
        <f t="shared" ca="1" si="320"/>
        <v>29.969549999999998</v>
      </c>
      <c r="U725" s="311">
        <f t="shared" ca="1" si="321"/>
        <v>0</v>
      </c>
      <c r="V725" s="306">
        <f t="shared" ca="1" si="322"/>
        <v>1.2255906717299672</v>
      </c>
      <c r="W725" s="304">
        <f t="shared" ca="1" si="323"/>
        <v>26.9699110874292</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0.95876735585737016</v>
      </c>
      <c r="AH725" s="304">
        <f t="shared" ca="1" si="347"/>
        <v>-8.8280960090510838</v>
      </c>
    </row>
    <row r="726" spans="1:34" x14ac:dyDescent="0.2">
      <c r="A726" s="347">
        <f t="shared" ca="1" si="325"/>
        <v>1E-4</v>
      </c>
      <c r="B726" s="304">
        <f t="shared" ca="1" si="326"/>
        <v>33.333100000001281</v>
      </c>
      <c r="D726" s="306">
        <f t="shared" ca="1" si="327"/>
        <v>-0.60595248855696682</v>
      </c>
      <c r="E726" s="307">
        <f t="shared" ca="1" si="328"/>
        <v>-1.0026990371103928</v>
      </c>
      <c r="F726" s="304">
        <f t="shared" ca="1" si="329"/>
        <v>1.1715732061678816</v>
      </c>
      <c r="G726" s="306">
        <f t="shared" ca="1" si="330"/>
        <v>7.1153648501010336</v>
      </c>
      <c r="H726" s="307">
        <f t="shared" ca="1" si="331"/>
        <v>-103.42024386142197</v>
      </c>
      <c r="I726" s="304">
        <f t="shared" ca="1" si="332"/>
        <v>103.66472523142113</v>
      </c>
      <c r="J726" s="306">
        <f t="shared" ca="1" si="333"/>
        <v>644.29262010737602</v>
      </c>
      <c r="K726" s="307">
        <f t="shared" ca="1" si="334"/>
        <v>-4.8309898475167925</v>
      </c>
      <c r="L726" s="304">
        <f t="shared" ca="1" si="319"/>
        <v>644.31073154785679</v>
      </c>
      <c r="M726" s="306">
        <f t="shared" ca="1" si="335"/>
        <v>-1.5021040719605059</v>
      </c>
      <c r="N726" s="304">
        <f t="shared" ca="1" si="336"/>
        <v>-86.064223712752295</v>
      </c>
      <c r="P726" s="310">
        <f t="shared" ca="1" si="337"/>
        <v>23</v>
      </c>
      <c r="Q726" s="304">
        <f t="shared" ca="1" si="338"/>
        <v>0</v>
      </c>
      <c r="R726" s="306">
        <f t="shared" ca="1" si="339"/>
        <v>0</v>
      </c>
      <c r="S726" s="307">
        <f t="shared" ca="1" si="340"/>
        <v>3.0549999999999997</v>
      </c>
      <c r="T726" s="304">
        <f t="shared" ca="1" si="320"/>
        <v>29.969549999999998</v>
      </c>
      <c r="U726" s="311">
        <f t="shared" ca="1" si="321"/>
        <v>0</v>
      </c>
      <c r="V726" s="306">
        <f t="shared" ca="1" si="322"/>
        <v>1.2255919392389436</v>
      </c>
      <c r="W726" s="304">
        <f t="shared" ca="1" si="323"/>
        <v>26.96998886611058</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0.95874233340334847</v>
      </c>
      <c r="AH726" s="304">
        <f t="shared" ca="1" si="347"/>
        <v>-8.8281214688802621</v>
      </c>
    </row>
    <row r="727" spans="1:34" x14ac:dyDescent="0.2">
      <c r="A727" s="347">
        <f t="shared" ca="1" si="325"/>
        <v>1E-4</v>
      </c>
      <c r="B727" s="304">
        <f t="shared" ca="1" si="326"/>
        <v>33.333200000001284</v>
      </c>
      <c r="D727" s="306">
        <f t="shared" ca="1" si="327"/>
        <v>-0.60594851532459826</v>
      </c>
      <c r="E727" s="307">
        <f t="shared" ca="1" si="328"/>
        <v>-1.0026732440927812</v>
      </c>
      <c r="F727" s="304">
        <f t="shared" ca="1" si="329"/>
        <v>1.1715490760713472</v>
      </c>
      <c r="G727" s="306">
        <f t="shared" ca="1" si="330"/>
        <v>7.1153042552495007</v>
      </c>
      <c r="H727" s="307">
        <f t="shared" ca="1" si="331"/>
        <v>-103.42034412874638</v>
      </c>
      <c r="I727" s="304">
        <f t="shared" ca="1" si="332"/>
        <v>103.66482110317413</v>
      </c>
      <c r="J727" s="306">
        <f t="shared" ca="1" si="333"/>
        <v>644.29262010737602</v>
      </c>
      <c r="K727" s="307">
        <f t="shared" ca="1" si="334"/>
        <v>-4.8413318769163007</v>
      </c>
      <c r="L727" s="304">
        <f t="shared" ca="1" si="319"/>
        <v>644.31080917455517</v>
      </c>
      <c r="M727" s="306">
        <f t="shared" ca="1" si="335"/>
        <v>-1.5021047214973307</v>
      </c>
      <c r="N727" s="304">
        <f t="shared" ca="1" si="336"/>
        <v>-86.064260928470986</v>
      </c>
      <c r="P727" s="310">
        <f t="shared" ca="1" si="337"/>
        <v>23</v>
      </c>
      <c r="Q727" s="304">
        <f t="shared" ca="1" si="338"/>
        <v>0</v>
      </c>
      <c r="R727" s="306">
        <f t="shared" ca="1" si="339"/>
        <v>0</v>
      </c>
      <c r="S727" s="307">
        <f t="shared" ca="1" si="340"/>
        <v>3.0549999999999997</v>
      </c>
      <c r="T727" s="304">
        <f t="shared" ca="1" si="320"/>
        <v>29.969549999999998</v>
      </c>
      <c r="U727" s="311">
        <f t="shared" ca="1" si="321"/>
        <v>0</v>
      </c>
      <c r="V727" s="306">
        <f t="shared" ca="1" si="322"/>
        <v>1.2255932067504598</v>
      </c>
      <c r="W727" s="304">
        <f t="shared" ca="1" si="323"/>
        <v>26.970066643695198</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0.95871731129966875</v>
      </c>
      <c r="AH727" s="304">
        <f t="shared" ca="1" si="347"/>
        <v>-8.8281469283504368</v>
      </c>
    </row>
    <row r="728" spans="1:34" x14ac:dyDescent="0.2">
      <c r="A728" s="347">
        <f t="shared" ca="1" si="325"/>
        <v>1E-4</v>
      </c>
      <c r="B728" s="304">
        <f t="shared" ca="1" si="326"/>
        <v>33.333300000001287</v>
      </c>
      <c r="D728" s="306">
        <f t="shared" ca="1" si="327"/>
        <v>-0.60594454209363713</v>
      </c>
      <c r="E728" s="307">
        <f t="shared" ca="1" si="328"/>
        <v>-1.0026474514388575</v>
      </c>
      <c r="F728" s="304">
        <f t="shared" ca="1" si="329"/>
        <v>1.1715249463711406</v>
      </c>
      <c r="G728" s="306">
        <f t="shared" ca="1" si="330"/>
        <v>7.1152436607952909</v>
      </c>
      <c r="H728" s="307">
        <f t="shared" ca="1" si="331"/>
        <v>-103.42044439349152</v>
      </c>
      <c r="I728" s="304">
        <f t="shared" ca="1" si="332"/>
        <v>103.66491697242495</v>
      </c>
      <c r="J728" s="306">
        <f t="shared" ca="1" si="333"/>
        <v>644.29262010737602</v>
      </c>
      <c r="K728" s="307">
        <f t="shared" ca="1" si="334"/>
        <v>-4.8516739163424125</v>
      </c>
      <c r="L728" s="304">
        <f t="shared" ca="1" si="319"/>
        <v>644.31088696732263</v>
      </c>
      <c r="M728" s="306">
        <f t="shared" ca="1" si="335"/>
        <v>-1.5021053710274226</v>
      </c>
      <c r="N728" s="304">
        <f t="shared" ca="1" si="336"/>
        <v>-86.064298143803924</v>
      </c>
      <c r="P728" s="310">
        <f t="shared" ca="1" si="337"/>
        <v>23</v>
      </c>
      <c r="Q728" s="304">
        <f t="shared" ca="1" si="338"/>
        <v>0</v>
      </c>
      <c r="R728" s="306">
        <f t="shared" ca="1" si="339"/>
        <v>0</v>
      </c>
      <c r="S728" s="307">
        <f t="shared" ca="1" si="340"/>
        <v>3.0549999999999997</v>
      </c>
      <c r="T728" s="304">
        <f t="shared" ca="1" si="320"/>
        <v>29.969549999999998</v>
      </c>
      <c r="U728" s="311">
        <f t="shared" ca="1" si="321"/>
        <v>0</v>
      </c>
      <c r="V728" s="306">
        <f t="shared" ca="1" si="322"/>
        <v>1.2255944742645162</v>
      </c>
      <c r="W728" s="304">
        <f t="shared" ca="1" si="323"/>
        <v>26.970144420183061</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0.95869228954633279</v>
      </c>
      <c r="AH728" s="304">
        <f t="shared" ca="1" si="347"/>
        <v>-8.8281723874616045</v>
      </c>
    </row>
    <row r="729" spans="1:34" x14ac:dyDescent="0.2">
      <c r="A729" s="347">
        <f t="shared" ca="1" si="325"/>
        <v>1E-4</v>
      </c>
      <c r="B729" s="304">
        <f t="shared" ca="1" si="326"/>
        <v>33.333400000001291</v>
      </c>
      <c r="D729" s="306">
        <f t="shared" ca="1" si="327"/>
        <v>-0.60594056886408287</v>
      </c>
      <c r="E729" s="307">
        <f t="shared" ca="1" si="328"/>
        <v>-1.0026216591486161</v>
      </c>
      <c r="F729" s="304">
        <f t="shared" ca="1" si="329"/>
        <v>1.1715008170672576</v>
      </c>
      <c r="G729" s="306">
        <f t="shared" ca="1" si="330"/>
        <v>7.1151830667384042</v>
      </c>
      <c r="H729" s="307">
        <f t="shared" ca="1" si="331"/>
        <v>-103.42054465565744</v>
      </c>
      <c r="I729" s="304">
        <f t="shared" ca="1" si="332"/>
        <v>103.66501283917364</v>
      </c>
      <c r="J729" s="306">
        <f t="shared" ca="1" si="333"/>
        <v>644.29262010737602</v>
      </c>
      <c r="K729" s="307">
        <f t="shared" ca="1" si="334"/>
        <v>-4.8620159657948703</v>
      </c>
      <c r="L729" s="304">
        <f t="shared" ca="1" si="319"/>
        <v>644.31096492615984</v>
      </c>
      <c r="M729" s="306">
        <f t="shared" ca="1" si="335"/>
        <v>-1.5021060205507817</v>
      </c>
      <c r="N729" s="304">
        <f t="shared" ca="1" si="336"/>
        <v>-86.064335358751094</v>
      </c>
      <c r="P729" s="310">
        <f t="shared" ca="1" si="337"/>
        <v>23</v>
      </c>
      <c r="Q729" s="304">
        <f t="shared" ca="1" si="338"/>
        <v>0</v>
      </c>
      <c r="R729" s="306">
        <f t="shared" ca="1" si="339"/>
        <v>0</v>
      </c>
      <c r="S729" s="307">
        <f t="shared" ca="1" si="340"/>
        <v>3.0549999999999997</v>
      </c>
      <c r="T729" s="304">
        <f t="shared" ca="1" si="320"/>
        <v>29.969549999999998</v>
      </c>
      <c r="U729" s="311">
        <f t="shared" ca="1" si="321"/>
        <v>0</v>
      </c>
      <c r="V729" s="306">
        <f t="shared" ca="1" si="322"/>
        <v>1.2255957417811125</v>
      </c>
      <c r="W729" s="304">
        <f t="shared" ca="1" si="323"/>
        <v>26.970222195574188</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0.9586672681433388</v>
      </c>
      <c r="AH729" s="304">
        <f t="shared" ca="1" si="347"/>
        <v>-8.8281978462137687</v>
      </c>
    </row>
    <row r="730" spans="1:34" x14ac:dyDescent="0.2">
      <c r="A730" s="347">
        <f t="shared" ca="1" si="325"/>
        <v>1E-4</v>
      </c>
      <c r="B730" s="304">
        <f t="shared" ca="1" si="326"/>
        <v>33.333500000001294</v>
      </c>
      <c r="D730" s="306">
        <f t="shared" ca="1" si="327"/>
        <v>-0.60593659563593716</v>
      </c>
      <c r="E730" s="307">
        <f t="shared" ca="1" si="328"/>
        <v>-1.0025958672220483</v>
      </c>
      <c r="F730" s="304">
        <f t="shared" ca="1" si="329"/>
        <v>1.1714766881596921</v>
      </c>
      <c r="G730" s="306">
        <f t="shared" ca="1" si="330"/>
        <v>7.1151224730788405</v>
      </c>
      <c r="H730" s="307">
        <f t="shared" ca="1" si="331"/>
        <v>-103.42064491524415</v>
      </c>
      <c r="I730" s="304">
        <f t="shared" ca="1" si="332"/>
        <v>103.6651087034202</v>
      </c>
      <c r="J730" s="306">
        <f t="shared" ca="1" si="333"/>
        <v>644.29262010737602</v>
      </c>
      <c r="K730" s="307">
        <f t="shared" ca="1" si="334"/>
        <v>-4.8723580252734155</v>
      </c>
      <c r="L730" s="304">
        <f t="shared" ca="1" si="319"/>
        <v>644.31104305106703</v>
      </c>
      <c r="M730" s="306">
        <f t="shared" ca="1" si="335"/>
        <v>-1.5021066700674079</v>
      </c>
      <c r="N730" s="304">
        <f t="shared" ca="1" si="336"/>
        <v>-86.064372573312497</v>
      </c>
      <c r="P730" s="310">
        <f t="shared" ca="1" si="337"/>
        <v>23</v>
      </c>
      <c r="Q730" s="304">
        <f t="shared" ca="1" si="338"/>
        <v>0</v>
      </c>
      <c r="R730" s="306">
        <f t="shared" ca="1" si="339"/>
        <v>0</v>
      </c>
      <c r="S730" s="307">
        <f t="shared" ca="1" si="340"/>
        <v>3.0549999999999997</v>
      </c>
      <c r="T730" s="304">
        <f t="shared" ca="1" si="320"/>
        <v>29.969549999999998</v>
      </c>
      <c r="U730" s="311">
        <f t="shared" ca="1" si="321"/>
        <v>0</v>
      </c>
      <c r="V730" s="306">
        <f t="shared" ca="1" si="322"/>
        <v>1.2255970093002488</v>
      </c>
      <c r="W730" s="304">
        <f t="shared" ca="1" si="323"/>
        <v>26.970299969868567</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0.95864224709067969</v>
      </c>
      <c r="AH730" s="304">
        <f t="shared" ca="1" si="347"/>
        <v>-8.8282233046069365</v>
      </c>
    </row>
    <row r="731" spans="1:34" x14ac:dyDescent="0.2">
      <c r="A731" s="347">
        <f t="shared" ca="1" si="325"/>
        <v>1E-4</v>
      </c>
      <c r="B731" s="304">
        <f t="shared" ca="1" si="326"/>
        <v>33.333600000001297</v>
      </c>
      <c r="D731" s="306">
        <f t="shared" ca="1" si="327"/>
        <v>-0.60593262240920076</v>
      </c>
      <c r="E731" s="307">
        <f t="shared" ca="1" si="328"/>
        <v>-1.0025700756591629</v>
      </c>
      <c r="F731" s="304">
        <f t="shared" ca="1" si="329"/>
        <v>1.1714525596484524</v>
      </c>
      <c r="G731" s="306">
        <f t="shared" ca="1" si="330"/>
        <v>7.1150618798165999</v>
      </c>
      <c r="H731" s="307">
        <f t="shared" ca="1" si="331"/>
        <v>-103.42074517225171</v>
      </c>
      <c r="I731" s="304">
        <f t="shared" ca="1" si="332"/>
        <v>103.6652045651647</v>
      </c>
      <c r="J731" s="306">
        <f t="shared" ca="1" si="333"/>
        <v>644.29262010737602</v>
      </c>
      <c r="K731" s="307">
        <f t="shared" ca="1" si="334"/>
        <v>-4.8827000947777908</v>
      </c>
      <c r="L731" s="304">
        <f t="shared" ca="1" si="319"/>
        <v>644.31112134204477</v>
      </c>
      <c r="M731" s="306">
        <f t="shared" ca="1" si="335"/>
        <v>-1.5021073195773018</v>
      </c>
      <c r="N731" s="304">
        <f t="shared" ca="1" si="336"/>
        <v>-86.064409787488174</v>
      </c>
      <c r="P731" s="310">
        <f t="shared" ca="1" si="337"/>
        <v>23</v>
      </c>
      <c r="Q731" s="304">
        <f t="shared" ca="1" si="338"/>
        <v>0</v>
      </c>
      <c r="R731" s="306">
        <f t="shared" ca="1" si="339"/>
        <v>0</v>
      </c>
      <c r="S731" s="307">
        <f t="shared" ca="1" si="340"/>
        <v>3.0549999999999997</v>
      </c>
      <c r="T731" s="304">
        <f t="shared" ca="1" si="320"/>
        <v>29.969549999999998</v>
      </c>
      <c r="U731" s="311">
        <f t="shared" ca="1" si="321"/>
        <v>0</v>
      </c>
      <c r="V731" s="306">
        <f t="shared" ca="1" si="322"/>
        <v>1.2255982768219251</v>
      </c>
      <c r="W731" s="304">
        <f t="shared" ca="1" si="323"/>
        <v>26.970377743066237</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0.95861722638835722</v>
      </c>
      <c r="AH731" s="304">
        <f t="shared" ca="1" si="347"/>
        <v>-8.8282487626411026</v>
      </c>
    </row>
    <row r="732" spans="1:34" x14ac:dyDescent="0.2">
      <c r="A732" s="347">
        <f t="shared" ca="1" si="325"/>
        <v>1E-4</v>
      </c>
      <c r="B732" s="304">
        <f t="shared" ca="1" si="326"/>
        <v>33.333700000001301</v>
      </c>
      <c r="D732" s="306">
        <f t="shared" ca="1" si="327"/>
        <v>-0.60592864918387201</v>
      </c>
      <c r="E732" s="307">
        <f t="shared" ca="1" si="328"/>
        <v>-1.0025442844599421</v>
      </c>
      <c r="F732" s="304">
        <f t="shared" ca="1" si="329"/>
        <v>1.1714284315335228</v>
      </c>
      <c r="G732" s="306">
        <f t="shared" ca="1" si="330"/>
        <v>7.1150012869516814</v>
      </c>
      <c r="H732" s="307">
        <f t="shared" ca="1" si="331"/>
        <v>-103.42084542668016</v>
      </c>
      <c r="I732" s="304">
        <f t="shared" ca="1" si="332"/>
        <v>103.66530042440718</v>
      </c>
      <c r="J732" s="306">
        <f t="shared" ca="1" si="333"/>
        <v>644.29262010737602</v>
      </c>
      <c r="K732" s="307">
        <f t="shared" ca="1" si="334"/>
        <v>-4.8930421743077375</v>
      </c>
      <c r="L732" s="304">
        <f t="shared" ca="1" si="319"/>
        <v>644.31119979909329</v>
      </c>
      <c r="M732" s="306">
        <f t="shared" ca="1" si="335"/>
        <v>-1.5021079690804631</v>
      </c>
      <c r="N732" s="304">
        <f t="shared" ca="1" si="336"/>
        <v>-86.064447001278097</v>
      </c>
      <c r="P732" s="310">
        <f t="shared" ca="1" si="337"/>
        <v>23</v>
      </c>
      <c r="Q732" s="304">
        <f t="shared" ca="1" si="338"/>
        <v>0</v>
      </c>
      <c r="R732" s="306">
        <f t="shared" ca="1" si="339"/>
        <v>0</v>
      </c>
      <c r="S732" s="307">
        <f t="shared" ca="1" si="340"/>
        <v>3.0549999999999997</v>
      </c>
      <c r="T732" s="304">
        <f t="shared" ca="1" si="320"/>
        <v>29.969549999999998</v>
      </c>
      <c r="U732" s="311">
        <f t="shared" ca="1" si="321"/>
        <v>0</v>
      </c>
      <c r="V732" s="306">
        <f t="shared" ca="1" si="322"/>
        <v>1.2255995443461412</v>
      </c>
      <c r="W732" s="304">
        <f t="shared" ca="1" si="323"/>
        <v>26.970455515167203</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0.95859220603636253</v>
      </c>
      <c r="AH732" s="304">
        <f t="shared" ca="1" si="347"/>
        <v>-8.8282742203162812</v>
      </c>
    </row>
    <row r="733" spans="1:34" x14ac:dyDescent="0.2">
      <c r="A733" s="347">
        <f t="shared" ca="1" si="325"/>
        <v>1E-4</v>
      </c>
      <c r="B733" s="304">
        <f t="shared" ca="1" si="326"/>
        <v>33.333800000001304</v>
      </c>
      <c r="D733" s="306">
        <f t="shared" ca="1" si="327"/>
        <v>-0.60592467595995414</v>
      </c>
      <c r="E733" s="307">
        <f t="shared" ca="1" si="328"/>
        <v>-1.0025184936243878</v>
      </c>
      <c r="F733" s="304">
        <f t="shared" ca="1" si="329"/>
        <v>1.1714043038149071</v>
      </c>
      <c r="G733" s="306">
        <f t="shared" ca="1" si="330"/>
        <v>7.1149406944840852</v>
      </c>
      <c r="H733" s="307">
        <f t="shared" ca="1" si="331"/>
        <v>-103.42094567852952</v>
      </c>
      <c r="I733" s="304">
        <f t="shared" ca="1" si="332"/>
        <v>103.66539628114765</v>
      </c>
      <c r="J733" s="306">
        <f t="shared" ca="1" si="333"/>
        <v>644.29262010737602</v>
      </c>
      <c r="K733" s="307">
        <f t="shared" ca="1" si="334"/>
        <v>-4.9033842638629981</v>
      </c>
      <c r="L733" s="304">
        <f t="shared" ca="1" si="319"/>
        <v>644.31127842221315</v>
      </c>
      <c r="M733" s="306">
        <f t="shared" ca="1" si="335"/>
        <v>-1.5021086185768919</v>
      </c>
      <c r="N733" s="304">
        <f t="shared" ca="1" si="336"/>
        <v>-86.064484214682267</v>
      </c>
      <c r="P733" s="310">
        <f t="shared" ca="1" si="337"/>
        <v>23</v>
      </c>
      <c r="Q733" s="304">
        <f t="shared" ca="1" si="338"/>
        <v>0</v>
      </c>
      <c r="R733" s="306">
        <f t="shared" ca="1" si="339"/>
        <v>0</v>
      </c>
      <c r="S733" s="307">
        <f t="shared" ca="1" si="340"/>
        <v>3.0549999999999997</v>
      </c>
      <c r="T733" s="304">
        <f t="shared" ca="1" si="320"/>
        <v>29.969549999999998</v>
      </c>
      <c r="U733" s="311">
        <f t="shared" ca="1" si="321"/>
        <v>0</v>
      </c>
      <c r="V733" s="306">
        <f t="shared" ca="1" si="322"/>
        <v>1.2256008118728976</v>
      </c>
      <c r="W733" s="304">
        <f t="shared" ca="1" si="323"/>
        <v>26.97053328617147</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0.95856718603469382</v>
      </c>
      <c r="AH733" s="304">
        <f t="shared" ca="1" si="347"/>
        <v>-8.8282996776324723</v>
      </c>
    </row>
    <row r="734" spans="1:34" x14ac:dyDescent="0.2">
      <c r="A734" s="347">
        <f t="shared" ca="1" si="325"/>
        <v>1E-4</v>
      </c>
      <c r="B734" s="304">
        <f t="shared" ca="1" si="326"/>
        <v>33.333900000001307</v>
      </c>
      <c r="D734" s="306">
        <f t="shared" ca="1" si="327"/>
        <v>-0.60592070273744658</v>
      </c>
      <c r="E734" s="307">
        <f t="shared" ca="1" si="328"/>
        <v>-1.0024927031524964</v>
      </c>
      <c r="F734" s="304">
        <f t="shared" ca="1" si="329"/>
        <v>1.1713801764926024</v>
      </c>
      <c r="G734" s="306">
        <f t="shared" ca="1" si="330"/>
        <v>7.1148801024138111</v>
      </c>
      <c r="H734" s="307">
        <f t="shared" ca="1" si="331"/>
        <v>-103.42104592779984</v>
      </c>
      <c r="I734" s="304">
        <f t="shared" ca="1" si="332"/>
        <v>103.66549213538615</v>
      </c>
      <c r="J734" s="306">
        <f t="shared" ca="1" si="333"/>
        <v>644.29262010737602</v>
      </c>
      <c r="K734" s="307">
        <f t="shared" ca="1" si="334"/>
        <v>-4.9137263634433141</v>
      </c>
      <c r="L734" s="304">
        <f t="shared" ca="1" si="319"/>
        <v>644.3113572114047</v>
      </c>
      <c r="M734" s="306">
        <f t="shared" ca="1" si="335"/>
        <v>-1.5021092680665886</v>
      </c>
      <c r="N734" s="304">
        <f t="shared" ca="1" si="336"/>
        <v>-86.064521427700726</v>
      </c>
      <c r="P734" s="310">
        <f t="shared" ca="1" si="337"/>
        <v>23</v>
      </c>
      <c r="Q734" s="304">
        <f t="shared" ca="1" si="338"/>
        <v>0</v>
      </c>
      <c r="R734" s="306">
        <f t="shared" ca="1" si="339"/>
        <v>0</v>
      </c>
      <c r="S734" s="307">
        <f t="shared" ca="1" si="340"/>
        <v>3.0549999999999997</v>
      </c>
      <c r="T734" s="304">
        <f t="shared" ca="1" si="320"/>
        <v>29.969549999999998</v>
      </c>
      <c r="U734" s="311">
        <f t="shared" ca="1" si="321"/>
        <v>0</v>
      </c>
      <c r="V734" s="306">
        <f t="shared" ca="1" si="322"/>
        <v>1.2256020794021936</v>
      </c>
      <c r="W734" s="304">
        <f t="shared" ca="1" si="323"/>
        <v>26.97061105607904</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0.95854216638334755</v>
      </c>
      <c r="AH734" s="304">
        <f t="shared" ca="1" si="347"/>
        <v>-8.8283251345896794</v>
      </c>
    </row>
    <row r="735" spans="1:34" x14ac:dyDescent="0.2">
      <c r="A735" s="347">
        <f t="shared" ca="1" si="325"/>
        <v>1E-4</v>
      </c>
      <c r="B735" s="304">
        <f t="shared" ca="1" si="326"/>
        <v>33.334000000001311</v>
      </c>
      <c r="D735" s="306">
        <f t="shared" ca="1" si="327"/>
        <v>-0.60591672951634867</v>
      </c>
      <c r="E735" s="307">
        <f t="shared" ca="1" si="328"/>
        <v>-1.0024669130442661</v>
      </c>
      <c r="F735" s="304">
        <f t="shared" ca="1" si="329"/>
        <v>1.1713560495666073</v>
      </c>
      <c r="G735" s="306">
        <f t="shared" ca="1" si="330"/>
        <v>7.1148195107408592</v>
      </c>
      <c r="H735" s="307">
        <f t="shared" ca="1" si="331"/>
        <v>-103.42114617449114</v>
      </c>
      <c r="I735" s="304">
        <f t="shared" ca="1" si="332"/>
        <v>103.66558798712272</v>
      </c>
      <c r="J735" s="306">
        <f t="shared" ca="1" si="333"/>
        <v>644.29262010737602</v>
      </c>
      <c r="K735" s="307">
        <f t="shared" ca="1" si="334"/>
        <v>-4.924068473048429</v>
      </c>
      <c r="L735" s="304">
        <f t="shared" ca="1" si="319"/>
        <v>644.31143616666839</v>
      </c>
      <c r="M735" s="306">
        <f t="shared" ca="1" si="335"/>
        <v>-1.5021099175495529</v>
      </c>
      <c r="N735" s="304">
        <f t="shared" ca="1" si="336"/>
        <v>-86.064558640333445</v>
      </c>
      <c r="P735" s="310">
        <f t="shared" ca="1" si="337"/>
        <v>23</v>
      </c>
      <c r="Q735" s="304">
        <f t="shared" ca="1" si="338"/>
        <v>0</v>
      </c>
      <c r="R735" s="306">
        <f t="shared" ca="1" si="339"/>
        <v>0</v>
      </c>
      <c r="S735" s="307">
        <f t="shared" ca="1" si="340"/>
        <v>3.0549999999999997</v>
      </c>
      <c r="T735" s="304">
        <f t="shared" ca="1" si="320"/>
        <v>29.969549999999998</v>
      </c>
      <c r="U735" s="311">
        <f t="shared" ca="1" si="321"/>
        <v>0</v>
      </c>
      <c r="V735" s="306">
        <f t="shared" ca="1" si="322"/>
        <v>1.2256033469340291</v>
      </c>
      <c r="W735" s="304">
        <f t="shared" ca="1" si="323"/>
        <v>26.970688824889926</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0.95851714708232194</v>
      </c>
      <c r="AH735" s="304">
        <f t="shared" ca="1" si="347"/>
        <v>-8.8283505911879026</v>
      </c>
    </row>
    <row r="736" spans="1:34" x14ac:dyDescent="0.2">
      <c r="A736" s="347">
        <f t="shared" ca="1" si="325"/>
        <v>1E-4</v>
      </c>
      <c r="B736" s="304">
        <f t="shared" ca="1" si="326"/>
        <v>33.334100000001314</v>
      </c>
      <c r="D736" s="306">
        <f t="shared" ca="1" si="327"/>
        <v>-0.60591275629666375</v>
      </c>
      <c r="E736" s="307">
        <f t="shared" ca="1" si="328"/>
        <v>-1.0024411232996968</v>
      </c>
      <c r="F736" s="304">
        <f t="shared" ca="1" si="329"/>
        <v>1.1713319230369239</v>
      </c>
      <c r="G736" s="306">
        <f t="shared" ca="1" si="330"/>
        <v>7.1147589194652294</v>
      </c>
      <c r="H736" s="307">
        <f t="shared" ca="1" si="331"/>
        <v>-103.42124641860347</v>
      </c>
      <c r="I736" s="304">
        <f t="shared" ca="1" si="332"/>
        <v>103.6656838363574</v>
      </c>
      <c r="J736" s="306">
        <f t="shared" ca="1" si="333"/>
        <v>644.29262010737602</v>
      </c>
      <c r="K736" s="307">
        <f t="shared" ca="1" si="334"/>
        <v>-4.9344105926780841</v>
      </c>
      <c r="L736" s="304">
        <f t="shared" ca="1" si="319"/>
        <v>644.31151528800467</v>
      </c>
      <c r="M736" s="306">
        <f t="shared" ca="1" si="335"/>
        <v>-1.502110567025785</v>
      </c>
      <c r="N736" s="304">
        <f t="shared" ca="1" si="336"/>
        <v>-86.064595852580453</v>
      </c>
      <c r="P736" s="310">
        <f t="shared" ca="1" si="337"/>
        <v>23</v>
      </c>
      <c r="Q736" s="304">
        <f t="shared" ca="1" si="338"/>
        <v>0</v>
      </c>
      <c r="R736" s="306">
        <f t="shared" ca="1" si="339"/>
        <v>0</v>
      </c>
      <c r="S736" s="307">
        <f t="shared" ca="1" si="340"/>
        <v>3.0549999999999997</v>
      </c>
      <c r="T736" s="304">
        <f t="shared" ca="1" si="320"/>
        <v>29.969549999999998</v>
      </c>
      <c r="U736" s="311">
        <f t="shared" ca="1" si="321"/>
        <v>0</v>
      </c>
      <c r="V736" s="306">
        <f t="shared" ca="1" si="322"/>
        <v>1.2256046144684052</v>
      </c>
      <c r="W736" s="304">
        <f t="shared" ca="1" si="323"/>
        <v>26.970766592604164</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0.95849212813161699</v>
      </c>
      <c r="AH736" s="304">
        <f t="shared" ca="1" si="347"/>
        <v>-8.8283760474271453</v>
      </c>
    </row>
    <row r="737" spans="1:34" x14ac:dyDescent="0.2">
      <c r="A737" s="347">
        <f t="shared" ca="1" si="325"/>
        <v>1E-4</v>
      </c>
      <c r="B737" s="304">
        <f t="shared" ca="1" si="326"/>
        <v>33.334200000001317</v>
      </c>
      <c r="D737" s="306">
        <f t="shared" ca="1" si="327"/>
        <v>-0.60590878307839202</v>
      </c>
      <c r="E737" s="307">
        <f t="shared" ca="1" si="328"/>
        <v>-1.0024153339187727</v>
      </c>
      <c r="F737" s="304">
        <f t="shared" ca="1" si="329"/>
        <v>1.1713077969035393</v>
      </c>
      <c r="G737" s="306">
        <f t="shared" ca="1" si="330"/>
        <v>7.1146983285869219</v>
      </c>
      <c r="H737" s="307">
        <f t="shared" ca="1" si="331"/>
        <v>-103.42134666013686</v>
      </c>
      <c r="I737" s="304">
        <f t="shared" ca="1" si="332"/>
        <v>103.66577968309021</v>
      </c>
      <c r="J737" s="306">
        <f t="shared" ca="1" si="333"/>
        <v>644.29262010737602</v>
      </c>
      <c r="K737" s="307">
        <f t="shared" ca="1" si="334"/>
        <v>-4.9447527223320211</v>
      </c>
      <c r="L737" s="304">
        <f t="shared" ca="1" si="319"/>
        <v>644.31159457541389</v>
      </c>
      <c r="M737" s="306">
        <f t="shared" ca="1" si="335"/>
        <v>-1.502111216495285</v>
      </c>
      <c r="N737" s="304">
        <f t="shared" ca="1" si="336"/>
        <v>-86.064633064441722</v>
      </c>
      <c r="P737" s="310">
        <f t="shared" ca="1" si="337"/>
        <v>23</v>
      </c>
      <c r="Q737" s="304">
        <f t="shared" ca="1" si="338"/>
        <v>0</v>
      </c>
      <c r="R737" s="306">
        <f t="shared" ca="1" si="339"/>
        <v>0</v>
      </c>
      <c r="S737" s="307">
        <f t="shared" ca="1" si="340"/>
        <v>3.0549999999999997</v>
      </c>
      <c r="T737" s="304">
        <f t="shared" ca="1" si="320"/>
        <v>29.969549999999998</v>
      </c>
      <c r="U737" s="311">
        <f t="shared" ca="1" si="321"/>
        <v>0</v>
      </c>
      <c r="V737" s="306">
        <f t="shared" ca="1" si="322"/>
        <v>1.2256058820053204</v>
      </c>
      <c r="W737" s="304">
        <f t="shared" ca="1" si="323"/>
        <v>26.970844359221719</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0.9584671095312185</v>
      </c>
      <c r="AH737" s="304">
        <f t="shared" ca="1" si="347"/>
        <v>-8.8284015033074201</v>
      </c>
    </row>
    <row r="738" spans="1:34" x14ac:dyDescent="0.2">
      <c r="A738" s="347">
        <f t="shared" ca="1" si="325"/>
        <v>1E-4</v>
      </c>
      <c r="B738" s="304">
        <f t="shared" ca="1" si="326"/>
        <v>33.334300000001321</v>
      </c>
      <c r="D738" s="306">
        <f t="shared" ca="1" si="327"/>
        <v>-0.60590480986153383</v>
      </c>
      <c r="E738" s="307">
        <f t="shared" ca="1" si="328"/>
        <v>-1.0023895449015079</v>
      </c>
      <c r="F738" s="304">
        <f t="shared" ca="1" si="329"/>
        <v>1.1712836711664658</v>
      </c>
      <c r="G738" s="306">
        <f t="shared" ca="1" si="330"/>
        <v>7.1146377381059356</v>
      </c>
      <c r="H738" s="307">
        <f t="shared" ca="1" si="331"/>
        <v>-103.42144689909135</v>
      </c>
      <c r="I738" s="304">
        <f t="shared" ca="1" si="332"/>
        <v>103.66587552732121</v>
      </c>
      <c r="J738" s="306">
        <f t="shared" ca="1" si="333"/>
        <v>644.29262010737602</v>
      </c>
      <c r="K738" s="307">
        <f t="shared" ca="1" si="334"/>
        <v>-4.9550948620099824</v>
      </c>
      <c r="L738" s="304">
        <f t="shared" ca="1" si="319"/>
        <v>644.31167402889662</v>
      </c>
      <c r="M738" s="306">
        <f t="shared" ca="1" si="335"/>
        <v>-1.5021118659580532</v>
      </c>
      <c r="N738" s="304">
        <f t="shared" ca="1" si="336"/>
        <v>-86.064670275917294</v>
      </c>
      <c r="P738" s="310">
        <f t="shared" ca="1" si="337"/>
        <v>23</v>
      </c>
      <c r="Q738" s="304">
        <f t="shared" ca="1" si="338"/>
        <v>0</v>
      </c>
      <c r="R738" s="306">
        <f t="shared" ca="1" si="339"/>
        <v>0</v>
      </c>
      <c r="S738" s="307">
        <f t="shared" ca="1" si="340"/>
        <v>3.0549999999999997</v>
      </c>
      <c r="T738" s="304">
        <f t="shared" ca="1" si="320"/>
        <v>29.969549999999998</v>
      </c>
      <c r="U738" s="311">
        <f t="shared" ca="1" si="321"/>
        <v>0</v>
      </c>
      <c r="V738" s="306">
        <f t="shared" ca="1" si="322"/>
        <v>1.2256071495447758</v>
      </c>
      <c r="W738" s="304">
        <f t="shared" ca="1" si="323"/>
        <v>26.97092212474265</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0.95844209128114066</v>
      </c>
      <c r="AH738" s="304">
        <f t="shared" ca="1" si="347"/>
        <v>-8.8284269588287145</v>
      </c>
    </row>
    <row r="739" spans="1:34" x14ac:dyDescent="0.2">
      <c r="A739" s="347">
        <f t="shared" ca="1" si="325"/>
        <v>1E-4</v>
      </c>
      <c r="B739" s="304">
        <f t="shared" ca="1" si="326"/>
        <v>33.334400000001324</v>
      </c>
      <c r="D739" s="306">
        <f t="shared" ca="1" si="327"/>
        <v>-0.60590083664608774</v>
      </c>
      <c r="E739" s="307">
        <f t="shared" ca="1" si="328"/>
        <v>-1.0023637562478811</v>
      </c>
      <c r="F739" s="304">
        <f t="shared" ca="1" si="329"/>
        <v>1.1712595458256854</v>
      </c>
      <c r="G739" s="306">
        <f t="shared" ca="1" si="330"/>
        <v>7.1145771480222706</v>
      </c>
      <c r="H739" s="307">
        <f t="shared" ca="1" si="331"/>
        <v>-103.42154713546698</v>
      </c>
      <c r="I739" s="304">
        <f t="shared" ca="1" si="332"/>
        <v>103.66597136905041</v>
      </c>
      <c r="J739" s="306">
        <f t="shared" ca="1" si="333"/>
        <v>644.29262010737602</v>
      </c>
      <c r="K739" s="307">
        <f t="shared" ca="1" si="334"/>
        <v>-4.9654370117117104</v>
      </c>
      <c r="L739" s="304">
        <f t="shared" ca="1" si="319"/>
        <v>644.31175364845296</v>
      </c>
      <c r="M739" s="306">
        <f t="shared" ca="1" si="335"/>
        <v>-1.5021125154140895</v>
      </c>
      <c r="N739" s="304">
        <f t="shared" ca="1" si="336"/>
        <v>-86.064707487007141</v>
      </c>
      <c r="P739" s="310">
        <f t="shared" ca="1" si="337"/>
        <v>23</v>
      </c>
      <c r="Q739" s="304">
        <f t="shared" ca="1" si="338"/>
        <v>0</v>
      </c>
      <c r="R739" s="306">
        <f t="shared" ca="1" si="339"/>
        <v>0</v>
      </c>
      <c r="S739" s="307">
        <f t="shared" ca="1" si="340"/>
        <v>3.0549999999999997</v>
      </c>
      <c r="T739" s="304">
        <f t="shared" ca="1" si="320"/>
        <v>29.969549999999998</v>
      </c>
      <c r="U739" s="311">
        <f t="shared" ca="1" si="321"/>
        <v>0</v>
      </c>
      <c r="V739" s="306">
        <f t="shared" ca="1" si="322"/>
        <v>1.2256084170867709</v>
      </c>
      <c r="W739" s="304">
        <f t="shared" ca="1" si="323"/>
        <v>26.97099988916694</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0.95841707338136217</v>
      </c>
      <c r="AH739" s="304">
        <f t="shared" ca="1" si="347"/>
        <v>-8.8284524139910481</v>
      </c>
    </row>
    <row r="740" spans="1:34" x14ac:dyDescent="0.2">
      <c r="A740" s="347">
        <f t="shared" ca="1" si="325"/>
        <v>1E-4</v>
      </c>
      <c r="B740" s="304">
        <f t="shared" ca="1" si="326"/>
        <v>33.334500000001327</v>
      </c>
      <c r="D740" s="306">
        <f t="shared" ca="1" si="327"/>
        <v>-0.60589686343205684</v>
      </c>
      <c r="E740" s="307">
        <f t="shared" ca="1" si="328"/>
        <v>-1.0023379679578976</v>
      </c>
      <c r="F740" s="304">
        <f t="shared" ca="1" si="329"/>
        <v>1.1712354208812044</v>
      </c>
      <c r="G740" s="306">
        <f t="shared" ca="1" si="330"/>
        <v>7.1145165583359278</v>
      </c>
      <c r="H740" s="307">
        <f t="shared" ca="1" si="331"/>
        <v>-103.42164736926378</v>
      </c>
      <c r="I740" s="304">
        <f t="shared" ca="1" si="332"/>
        <v>103.66606720827787</v>
      </c>
      <c r="J740" s="306">
        <f t="shared" ca="1" si="333"/>
        <v>644.29262010737602</v>
      </c>
      <c r="K740" s="307">
        <f t="shared" ca="1" si="334"/>
        <v>-4.9757791714369466</v>
      </c>
      <c r="L740" s="304">
        <f t="shared" ca="1" si="319"/>
        <v>644.31183343408372</v>
      </c>
      <c r="M740" s="306">
        <f t="shared" ca="1" si="335"/>
        <v>-1.5021131648633939</v>
      </c>
      <c r="N740" s="304">
        <f t="shared" ca="1" si="336"/>
        <v>-86.064744697711291</v>
      </c>
      <c r="P740" s="310">
        <f t="shared" ca="1" si="337"/>
        <v>23</v>
      </c>
      <c r="Q740" s="304">
        <f t="shared" ca="1" si="338"/>
        <v>0</v>
      </c>
      <c r="R740" s="306">
        <f t="shared" ca="1" si="339"/>
        <v>0</v>
      </c>
      <c r="S740" s="307">
        <f t="shared" ca="1" si="340"/>
        <v>3.0549999999999997</v>
      </c>
      <c r="T740" s="304">
        <f t="shared" ca="1" si="320"/>
        <v>29.969549999999998</v>
      </c>
      <c r="U740" s="311">
        <f t="shared" ca="1" si="321"/>
        <v>0</v>
      </c>
      <c r="V740" s="306">
        <f t="shared" ca="1" si="322"/>
        <v>1.2256096846313056</v>
      </c>
      <c r="W740" s="304">
        <f t="shared" ca="1" si="323"/>
        <v>26.971077652494596</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0.95839205583188836</v>
      </c>
      <c r="AH740" s="304">
        <f t="shared" ca="1" si="347"/>
        <v>-8.8284778687944172</v>
      </c>
    </row>
    <row r="741" spans="1:34" x14ac:dyDescent="0.2">
      <c r="A741" s="347">
        <f t="shared" ca="1" si="325"/>
        <v>1E-4</v>
      </c>
      <c r="B741" s="304">
        <f t="shared" ca="1" si="326"/>
        <v>33.33460000000133</v>
      </c>
      <c r="D741" s="306">
        <f t="shared" ca="1" si="327"/>
        <v>-0.60589289021944215</v>
      </c>
      <c r="E741" s="307">
        <f t="shared" ca="1" si="328"/>
        <v>-1.0023121800315593</v>
      </c>
      <c r="F741" s="304">
        <f t="shared" ca="1" si="329"/>
        <v>1.1712112963330255</v>
      </c>
      <c r="G741" s="306">
        <f t="shared" ca="1" si="330"/>
        <v>7.1144559690469062</v>
      </c>
      <c r="H741" s="307">
        <f t="shared" ca="1" si="331"/>
        <v>-103.42174760048178</v>
      </c>
      <c r="I741" s="304">
        <f t="shared" ca="1" si="332"/>
        <v>103.66616304500359</v>
      </c>
      <c r="J741" s="306">
        <f t="shared" ca="1" si="333"/>
        <v>644.29262010737602</v>
      </c>
      <c r="K741" s="307">
        <f t="shared" ca="1" si="334"/>
        <v>-4.9861213411854335</v>
      </c>
      <c r="L741" s="304">
        <f t="shared" ca="1" si="319"/>
        <v>644.31191338578913</v>
      </c>
      <c r="M741" s="306">
        <f t="shared" ca="1" si="335"/>
        <v>-1.5021138143059667</v>
      </c>
      <c r="N741" s="304">
        <f t="shared" ca="1" si="336"/>
        <v>-86.064781908029744</v>
      </c>
      <c r="P741" s="310">
        <f t="shared" ca="1" si="337"/>
        <v>23</v>
      </c>
      <c r="Q741" s="304">
        <f t="shared" ca="1" si="338"/>
        <v>0</v>
      </c>
      <c r="R741" s="306">
        <f t="shared" ca="1" si="339"/>
        <v>0</v>
      </c>
      <c r="S741" s="307">
        <f t="shared" ca="1" si="340"/>
        <v>3.0549999999999997</v>
      </c>
      <c r="T741" s="304">
        <f t="shared" ca="1" si="320"/>
        <v>29.969549999999998</v>
      </c>
      <c r="U741" s="311">
        <f t="shared" ca="1" si="321"/>
        <v>0</v>
      </c>
      <c r="V741" s="306">
        <f t="shared" ca="1" si="322"/>
        <v>1.22561095217838</v>
      </c>
      <c r="W741" s="304">
        <f t="shared" ca="1" si="323"/>
        <v>26.971155414725636</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0.95836703863271744</v>
      </c>
      <c r="AH741" s="304">
        <f t="shared" ca="1" si="347"/>
        <v>-8.8285033232388219</v>
      </c>
    </row>
    <row r="742" spans="1:34" x14ac:dyDescent="0.2">
      <c r="A742" s="347">
        <f t="shared" ca="1" si="325"/>
        <v>1E-4</v>
      </c>
      <c r="B742" s="304">
        <f t="shared" ca="1" si="326"/>
        <v>33.334700000001334</v>
      </c>
      <c r="D742" s="306">
        <f t="shared" ca="1" si="327"/>
        <v>-0.60588891700824143</v>
      </c>
      <c r="E742" s="307">
        <f t="shared" ca="1" si="328"/>
        <v>-1.0022863924688554</v>
      </c>
      <c r="F742" s="304">
        <f t="shared" ca="1" si="329"/>
        <v>1.1711871721811387</v>
      </c>
      <c r="G742" s="306">
        <f t="shared" ca="1" si="330"/>
        <v>7.1143953801552051</v>
      </c>
      <c r="H742" s="307">
        <f t="shared" ca="1" si="331"/>
        <v>-103.42184782912102</v>
      </c>
      <c r="I742" s="304">
        <f t="shared" ca="1" si="332"/>
        <v>103.66625887922761</v>
      </c>
      <c r="J742" s="306">
        <f t="shared" ca="1" si="333"/>
        <v>644.29262010737602</v>
      </c>
      <c r="K742" s="307">
        <f t="shared" ca="1" si="334"/>
        <v>-4.9964635209569135</v>
      </c>
      <c r="L742" s="304">
        <f t="shared" ca="1" si="319"/>
        <v>644.31199350356951</v>
      </c>
      <c r="M742" s="306">
        <f t="shared" ca="1" si="335"/>
        <v>-1.5021144637418078</v>
      </c>
      <c r="N742" s="304">
        <f t="shared" ca="1" si="336"/>
        <v>-86.064819117962514</v>
      </c>
      <c r="P742" s="310">
        <f t="shared" ca="1" si="337"/>
        <v>23</v>
      </c>
      <c r="Q742" s="304">
        <f t="shared" ca="1" si="338"/>
        <v>0</v>
      </c>
      <c r="R742" s="306">
        <f t="shared" ca="1" si="339"/>
        <v>0</v>
      </c>
      <c r="S742" s="307">
        <f t="shared" ca="1" si="340"/>
        <v>3.0549999999999997</v>
      </c>
      <c r="T742" s="304">
        <f t="shared" ca="1" si="320"/>
        <v>29.969549999999998</v>
      </c>
      <c r="U742" s="311">
        <f t="shared" ca="1" si="321"/>
        <v>0</v>
      </c>
      <c r="V742" s="306">
        <f t="shared" ca="1" si="322"/>
        <v>1.2256122197279944</v>
      </c>
      <c r="W742" s="304">
        <f t="shared" ca="1" si="323"/>
        <v>26.971233175860075</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0.95834202178384587</v>
      </c>
      <c r="AH742" s="304">
        <f t="shared" ca="1" si="347"/>
        <v>-8.8285287773242676</v>
      </c>
    </row>
    <row r="743" spans="1:34" x14ac:dyDescent="0.2">
      <c r="A743" s="347">
        <f t="shared" ca="1" si="325"/>
        <v>1E-4</v>
      </c>
      <c r="B743" s="304">
        <f t="shared" ca="1" si="326"/>
        <v>33.334800000001337</v>
      </c>
      <c r="D743" s="306">
        <f t="shared" ca="1" si="327"/>
        <v>-0.60588494379845848</v>
      </c>
      <c r="E743" s="307">
        <f t="shared" ca="1" si="328"/>
        <v>-1.0022606052697824</v>
      </c>
      <c r="F743" s="304">
        <f t="shared" ca="1" si="329"/>
        <v>1.1711630484255435</v>
      </c>
      <c r="G743" s="306">
        <f t="shared" ca="1" si="330"/>
        <v>7.1143347916608253</v>
      </c>
      <c r="H743" s="307">
        <f t="shared" ca="1" si="331"/>
        <v>-103.42194805518155</v>
      </c>
      <c r="I743" s="304">
        <f t="shared" ca="1" si="332"/>
        <v>103.66635471095</v>
      </c>
      <c r="J743" s="306">
        <f t="shared" ca="1" si="333"/>
        <v>644.29262010737602</v>
      </c>
      <c r="K743" s="307">
        <f t="shared" ca="1" si="334"/>
        <v>-5.006805710751129</v>
      </c>
      <c r="L743" s="304">
        <f t="shared" ca="1" si="319"/>
        <v>644.31207378742545</v>
      </c>
      <c r="M743" s="306">
        <f t="shared" ca="1" si="335"/>
        <v>-1.5021151131709174</v>
      </c>
      <c r="N743" s="304">
        <f t="shared" ca="1" si="336"/>
        <v>-86.064856327509588</v>
      </c>
      <c r="P743" s="310">
        <f t="shared" ca="1" si="337"/>
        <v>23</v>
      </c>
      <c r="Q743" s="304">
        <f t="shared" ca="1" si="338"/>
        <v>0</v>
      </c>
      <c r="R743" s="306">
        <f t="shared" ca="1" si="339"/>
        <v>0</v>
      </c>
      <c r="S743" s="307">
        <f t="shared" ca="1" si="340"/>
        <v>3.0549999999999997</v>
      </c>
      <c r="T743" s="304">
        <f t="shared" ca="1" si="320"/>
        <v>29.969549999999998</v>
      </c>
      <c r="U743" s="311">
        <f t="shared" ca="1" si="321"/>
        <v>0</v>
      </c>
      <c r="V743" s="306">
        <f t="shared" ca="1" si="322"/>
        <v>1.2256134872801481</v>
      </c>
      <c r="W743" s="304">
        <f t="shared" ca="1" si="323"/>
        <v>26.971310935897915</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0.95831700528526831</v>
      </c>
      <c r="AH743" s="304">
        <f t="shared" ca="1" si="347"/>
        <v>-8.8285542310507612</v>
      </c>
    </row>
    <row r="744" spans="1:34" x14ac:dyDescent="0.2">
      <c r="A744" s="347">
        <f t="shared" ca="1" si="325"/>
        <v>1E-4</v>
      </c>
      <c r="B744" s="304">
        <f t="shared" ca="1" si="326"/>
        <v>33.33490000000134</v>
      </c>
      <c r="D744" s="306">
        <f t="shared" ca="1" si="327"/>
        <v>-0.60588097059009238</v>
      </c>
      <c r="E744" s="307">
        <f t="shared" ca="1" si="328"/>
        <v>-1.0022348184343404</v>
      </c>
      <c r="F744" s="304">
        <f t="shared" ca="1" si="329"/>
        <v>1.1711389250662396</v>
      </c>
      <c r="G744" s="306">
        <f t="shared" ca="1" si="330"/>
        <v>7.1142742035637658</v>
      </c>
      <c r="H744" s="307">
        <f t="shared" ca="1" si="331"/>
        <v>-103.42204827866338</v>
      </c>
      <c r="I744" s="304">
        <f t="shared" ca="1" si="332"/>
        <v>103.66645054017077</v>
      </c>
      <c r="J744" s="306">
        <f t="shared" ca="1" si="333"/>
        <v>644.29262010737602</v>
      </c>
      <c r="K744" s="307">
        <f t="shared" ca="1" si="334"/>
        <v>-5.0171479105678216</v>
      </c>
      <c r="L744" s="304">
        <f t="shared" ca="1" si="319"/>
        <v>644.31215423735728</v>
      </c>
      <c r="M744" s="306">
        <f t="shared" ca="1" si="335"/>
        <v>-1.5021157625932957</v>
      </c>
      <c r="N744" s="304">
        <f t="shared" ca="1" si="336"/>
        <v>-86.064893536670979</v>
      </c>
      <c r="P744" s="310">
        <f t="shared" ca="1" si="337"/>
        <v>23</v>
      </c>
      <c r="Q744" s="304">
        <f t="shared" ca="1" si="338"/>
        <v>0</v>
      </c>
      <c r="R744" s="306">
        <f t="shared" ca="1" si="339"/>
        <v>0</v>
      </c>
      <c r="S744" s="307">
        <f t="shared" ca="1" si="340"/>
        <v>3.0549999999999997</v>
      </c>
      <c r="T744" s="304">
        <f t="shared" ca="1" si="320"/>
        <v>29.969549999999998</v>
      </c>
      <c r="U744" s="311">
        <f t="shared" ca="1" si="321"/>
        <v>0</v>
      </c>
      <c r="V744" s="306">
        <f t="shared" ca="1" si="322"/>
        <v>1.2256147548348413</v>
      </c>
      <c r="W744" s="304">
        <f t="shared" ca="1" si="323"/>
        <v>26.971388694839167</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0.95829198913698121</v>
      </c>
      <c r="AH744" s="304">
        <f t="shared" ca="1" si="347"/>
        <v>-8.8285796844183029</v>
      </c>
    </row>
    <row r="745" spans="1:34" x14ac:dyDescent="0.2">
      <c r="A745" s="347">
        <f t="shared" ca="1" si="325"/>
        <v>1E-4</v>
      </c>
      <c r="B745" s="304">
        <f t="shared" ca="1" si="326"/>
        <v>33.335000000001344</v>
      </c>
      <c r="D745" s="306">
        <f t="shared" ca="1" si="327"/>
        <v>-0.60587699738314271</v>
      </c>
      <c r="E745" s="307">
        <f t="shared" ca="1" si="328"/>
        <v>-1.0022090319625221</v>
      </c>
      <c r="F745" s="304">
        <f t="shared" ca="1" si="329"/>
        <v>1.1711148021032218</v>
      </c>
      <c r="G745" s="306">
        <f t="shared" ca="1" si="330"/>
        <v>7.1142136158640277</v>
      </c>
      <c r="H745" s="307">
        <f t="shared" ca="1" si="331"/>
        <v>-103.42214849956657</v>
      </c>
      <c r="I745" s="304">
        <f t="shared" ca="1" si="332"/>
        <v>103.66654636688996</v>
      </c>
      <c r="J745" s="306">
        <f t="shared" ca="1" si="333"/>
        <v>644.29262010737602</v>
      </c>
      <c r="K745" s="307">
        <f t="shared" ca="1" si="334"/>
        <v>-5.0274901204067328</v>
      </c>
      <c r="L745" s="304">
        <f t="shared" ca="1" si="319"/>
        <v>644.31223485336545</v>
      </c>
      <c r="M745" s="306">
        <f t="shared" ca="1" si="335"/>
        <v>-1.5021164120089427</v>
      </c>
      <c r="N745" s="304">
        <f t="shared" ca="1" si="336"/>
        <v>-86.064930745446702</v>
      </c>
      <c r="P745" s="310">
        <f t="shared" ca="1" si="337"/>
        <v>23</v>
      </c>
      <c r="Q745" s="304">
        <f t="shared" ca="1" si="338"/>
        <v>0</v>
      </c>
      <c r="R745" s="306">
        <f t="shared" ca="1" si="339"/>
        <v>0</v>
      </c>
      <c r="S745" s="307">
        <f t="shared" ca="1" si="340"/>
        <v>3.0549999999999997</v>
      </c>
      <c r="T745" s="304">
        <f t="shared" ca="1" si="320"/>
        <v>29.969549999999998</v>
      </c>
      <c r="U745" s="311">
        <f t="shared" ca="1" si="321"/>
        <v>0</v>
      </c>
      <c r="V745" s="306">
        <f t="shared" ca="1" si="322"/>
        <v>1.2256160223920745</v>
      </c>
      <c r="W745" s="304">
        <f t="shared" ca="1" si="323"/>
        <v>26.971466452683853</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0.95826697333898281</v>
      </c>
      <c r="AH745" s="304">
        <f t="shared" ca="1" si="347"/>
        <v>-8.8286051374268961</v>
      </c>
    </row>
    <row r="746" spans="1:34" x14ac:dyDescent="0.2">
      <c r="A746" s="347">
        <f t="shared" ca="1" si="325"/>
        <v>1E-4</v>
      </c>
      <c r="B746" s="304">
        <f t="shared" ca="1" si="326"/>
        <v>33.335100000001347</v>
      </c>
      <c r="D746" s="306">
        <f t="shared" ca="1" si="327"/>
        <v>-0.60587302417761102</v>
      </c>
      <c r="E746" s="307">
        <f t="shared" ca="1" si="328"/>
        <v>-1.0021832458543258</v>
      </c>
      <c r="F746" s="304">
        <f t="shared" ca="1" si="329"/>
        <v>1.1710906795364893</v>
      </c>
      <c r="G746" s="306">
        <f t="shared" ca="1" si="330"/>
        <v>7.1141530285616099</v>
      </c>
      <c r="H746" s="307">
        <f t="shared" ca="1" si="331"/>
        <v>-103.42224871789116</v>
      </c>
      <c r="I746" s="304">
        <f t="shared" ca="1" si="332"/>
        <v>103.66664219110763</v>
      </c>
      <c r="J746" s="306">
        <f t="shared" ca="1" si="333"/>
        <v>644.29262010737602</v>
      </c>
      <c r="K746" s="307">
        <f t="shared" ca="1" si="334"/>
        <v>-5.037832340267606</v>
      </c>
      <c r="L746" s="304">
        <f t="shared" ca="1" si="319"/>
        <v>644.31231563545032</v>
      </c>
      <c r="M746" s="306">
        <f t="shared" ca="1" si="335"/>
        <v>-1.5021170614178583</v>
      </c>
      <c r="N746" s="304">
        <f t="shared" ca="1" si="336"/>
        <v>-86.064967953836742</v>
      </c>
      <c r="P746" s="310">
        <f t="shared" ca="1" si="337"/>
        <v>23</v>
      </c>
      <c r="Q746" s="304">
        <f t="shared" ca="1" si="338"/>
        <v>0</v>
      </c>
      <c r="R746" s="306">
        <f t="shared" ca="1" si="339"/>
        <v>0</v>
      </c>
      <c r="S746" s="307">
        <f t="shared" ca="1" si="340"/>
        <v>3.0549999999999997</v>
      </c>
      <c r="T746" s="304">
        <f t="shared" ca="1" si="320"/>
        <v>29.969549999999998</v>
      </c>
      <c r="U746" s="311">
        <f t="shared" ca="1" si="321"/>
        <v>0</v>
      </c>
      <c r="V746" s="306">
        <f t="shared" ca="1" si="322"/>
        <v>1.2256172899518472</v>
      </c>
      <c r="W746" s="304">
        <f t="shared" ca="1" si="323"/>
        <v>26.971544209431986</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0.95824195789126776</v>
      </c>
      <c r="AH746" s="304">
        <f t="shared" ca="1" si="347"/>
        <v>-8.828630590076548</v>
      </c>
    </row>
    <row r="747" spans="1:34" x14ac:dyDescent="0.2">
      <c r="A747" s="347">
        <f t="shared" ca="1" si="325"/>
        <v>1E-4</v>
      </c>
      <c r="B747" s="304">
        <f t="shared" ca="1" si="326"/>
        <v>33.33520000000135</v>
      </c>
      <c r="D747" s="306">
        <f t="shared" ca="1" si="327"/>
        <v>-0.60586905097350108</v>
      </c>
      <c r="E747" s="307">
        <f t="shared" ca="1" si="328"/>
        <v>-1.0021574601097445</v>
      </c>
      <c r="F747" s="304">
        <f t="shared" ca="1" si="329"/>
        <v>1.1710665573660384</v>
      </c>
      <c r="G747" s="306">
        <f t="shared" ca="1" si="330"/>
        <v>7.1140924416565126</v>
      </c>
      <c r="H747" s="307">
        <f t="shared" ca="1" si="331"/>
        <v>-103.42234893363718</v>
      </c>
      <c r="I747" s="304">
        <f t="shared" ca="1" si="332"/>
        <v>103.66673801282376</v>
      </c>
      <c r="J747" s="306">
        <f t="shared" ca="1" si="333"/>
        <v>644.29262010737602</v>
      </c>
      <c r="K747" s="307">
        <f t="shared" ca="1" si="334"/>
        <v>-5.0481745701501826</v>
      </c>
      <c r="L747" s="304">
        <f t="shared" ca="1" si="319"/>
        <v>644.31239658361244</v>
      </c>
      <c r="M747" s="306">
        <f t="shared" ca="1" si="335"/>
        <v>-1.502117710820043</v>
      </c>
      <c r="N747" s="304">
        <f t="shared" ca="1" si="336"/>
        <v>-86.065005161841128</v>
      </c>
      <c r="P747" s="310">
        <f t="shared" ca="1" si="337"/>
        <v>23</v>
      </c>
      <c r="Q747" s="304">
        <f t="shared" ca="1" si="338"/>
        <v>0</v>
      </c>
      <c r="R747" s="306">
        <f t="shared" ca="1" si="339"/>
        <v>0</v>
      </c>
      <c r="S747" s="307">
        <f t="shared" ca="1" si="340"/>
        <v>3.0549999999999997</v>
      </c>
      <c r="T747" s="304">
        <f t="shared" ca="1" si="320"/>
        <v>29.969549999999998</v>
      </c>
      <c r="U747" s="311">
        <f t="shared" ca="1" si="321"/>
        <v>0</v>
      </c>
      <c r="V747" s="306">
        <f t="shared" ca="1" si="322"/>
        <v>1.2256185575141592</v>
      </c>
      <c r="W747" s="304">
        <f t="shared" ca="1" si="323"/>
        <v>26.971621965083546</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0.95821694279383074</v>
      </c>
      <c r="AH747" s="304">
        <f t="shared" ca="1" si="347"/>
        <v>-8.8286560423672622</v>
      </c>
    </row>
    <row r="748" spans="1:34" x14ac:dyDescent="0.2">
      <c r="A748" s="347">
        <f t="shared" ca="1" si="325"/>
        <v>1E-4</v>
      </c>
      <c r="B748" s="304">
        <f t="shared" ca="1" si="326"/>
        <v>33.335300000001354</v>
      </c>
      <c r="D748" s="306">
        <f t="shared" ca="1" si="327"/>
        <v>-0.60586507777080745</v>
      </c>
      <c r="E748" s="307">
        <f t="shared" ca="1" si="328"/>
        <v>-1.0021316747287852</v>
      </c>
      <c r="F748" s="304">
        <f t="shared" ca="1" si="329"/>
        <v>1.1710424355918732</v>
      </c>
      <c r="G748" s="306">
        <f t="shared" ca="1" si="330"/>
        <v>7.1140318551487356</v>
      </c>
      <c r="H748" s="307">
        <f t="shared" ca="1" si="331"/>
        <v>-103.42244914680465</v>
      </c>
      <c r="I748" s="304">
        <f t="shared" ca="1" si="332"/>
        <v>103.66683383203842</v>
      </c>
      <c r="J748" s="306">
        <f t="shared" ca="1" si="333"/>
        <v>644.29262010737602</v>
      </c>
      <c r="K748" s="307">
        <f t="shared" ca="1" si="334"/>
        <v>-5.0585168100542051</v>
      </c>
      <c r="L748" s="304">
        <f t="shared" ca="1" si="319"/>
        <v>644.31247769785205</v>
      </c>
      <c r="M748" s="306">
        <f t="shared" ca="1" si="335"/>
        <v>-1.5021183602154964</v>
      </c>
      <c r="N748" s="304">
        <f t="shared" ca="1" si="336"/>
        <v>-86.065042369459846</v>
      </c>
      <c r="P748" s="310">
        <f t="shared" ca="1" si="337"/>
        <v>23</v>
      </c>
      <c r="Q748" s="304">
        <f t="shared" ca="1" si="338"/>
        <v>0</v>
      </c>
      <c r="R748" s="306">
        <f t="shared" ca="1" si="339"/>
        <v>0</v>
      </c>
      <c r="S748" s="307">
        <f t="shared" ca="1" si="340"/>
        <v>3.0549999999999997</v>
      </c>
      <c r="T748" s="304">
        <f t="shared" ca="1" si="320"/>
        <v>29.969549999999998</v>
      </c>
      <c r="U748" s="311">
        <f t="shared" ca="1" si="321"/>
        <v>0</v>
      </c>
      <c r="V748" s="306">
        <f t="shared" ca="1" si="322"/>
        <v>1.2256198250790109</v>
      </c>
      <c r="W748" s="304">
        <f t="shared" ca="1" si="323"/>
        <v>26.971699719638575</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0.95819192804667885</v>
      </c>
      <c r="AH748" s="304">
        <f t="shared" ca="1" si="347"/>
        <v>-8.8286814942990333</v>
      </c>
    </row>
    <row r="749" spans="1:34" x14ac:dyDescent="0.2">
      <c r="A749" s="347">
        <f t="shared" ca="1" si="325"/>
        <v>1E-4</v>
      </c>
      <c r="B749" s="304">
        <f t="shared" ca="1" si="326"/>
        <v>33.335400000001357</v>
      </c>
      <c r="D749" s="306">
        <f t="shared" ca="1" si="327"/>
        <v>-0.60586110456953668</v>
      </c>
      <c r="E749" s="307">
        <f t="shared" ca="1" si="328"/>
        <v>-1.0021058897114301</v>
      </c>
      <c r="F749" s="304">
        <f t="shared" ca="1" si="329"/>
        <v>1.1710183142139818</v>
      </c>
      <c r="G749" s="306">
        <f t="shared" ca="1" si="330"/>
        <v>7.113971269038279</v>
      </c>
      <c r="H749" s="307">
        <f t="shared" ca="1" si="331"/>
        <v>-103.42254935739362</v>
      </c>
      <c r="I749" s="304">
        <f t="shared" ca="1" si="332"/>
        <v>103.66692964875163</v>
      </c>
      <c r="J749" s="306">
        <f t="shared" ca="1" si="333"/>
        <v>644.29262010737602</v>
      </c>
      <c r="K749" s="307">
        <f t="shared" ca="1" si="334"/>
        <v>-5.068859059979415</v>
      </c>
      <c r="L749" s="304">
        <f t="shared" ca="1" si="319"/>
        <v>644.31255897816982</v>
      </c>
      <c r="M749" s="306">
        <f t="shared" ca="1" si="335"/>
        <v>-1.502119009604219</v>
      </c>
      <c r="N749" s="304">
        <f t="shared" ca="1" si="336"/>
        <v>-86.065079576692924</v>
      </c>
      <c r="P749" s="310">
        <f t="shared" ca="1" si="337"/>
        <v>23</v>
      </c>
      <c r="Q749" s="304">
        <f t="shared" ca="1" si="338"/>
        <v>0</v>
      </c>
      <c r="R749" s="306">
        <f t="shared" ca="1" si="339"/>
        <v>0</v>
      </c>
      <c r="S749" s="307">
        <f t="shared" ca="1" si="340"/>
        <v>3.0549999999999997</v>
      </c>
      <c r="T749" s="304">
        <f t="shared" ca="1" si="320"/>
        <v>29.969549999999998</v>
      </c>
      <c r="U749" s="311">
        <f t="shared" ca="1" si="321"/>
        <v>0</v>
      </c>
      <c r="V749" s="306">
        <f t="shared" ca="1" si="322"/>
        <v>1.225621092646402</v>
      </c>
      <c r="W749" s="304">
        <f t="shared" ca="1" si="323"/>
        <v>26.971777473097063</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0.95816691364979611</v>
      </c>
      <c r="AH749" s="304">
        <f t="shared" ca="1" si="347"/>
        <v>-8.8287069458718754</v>
      </c>
    </row>
    <row r="750" spans="1:34" x14ac:dyDescent="0.2">
      <c r="A750" s="347">
        <f t="shared" ca="1" si="325"/>
        <v>1E-4</v>
      </c>
      <c r="B750" s="304">
        <f t="shared" ca="1" si="326"/>
        <v>33.33550000000136</v>
      </c>
      <c r="D750" s="306">
        <f t="shared" ca="1" si="327"/>
        <v>-0.60585713136968533</v>
      </c>
      <c r="E750" s="307">
        <f t="shared" ca="1" si="328"/>
        <v>-1.00208010505769</v>
      </c>
      <c r="F750" s="304">
        <f t="shared" ca="1" si="329"/>
        <v>1.1709941932323726</v>
      </c>
      <c r="G750" s="306">
        <f t="shared" ca="1" si="330"/>
        <v>7.113910683325142</v>
      </c>
      <c r="H750" s="307">
        <f t="shared" ca="1" si="331"/>
        <v>-103.42264956540413</v>
      </c>
      <c r="I750" s="304">
        <f t="shared" ca="1" si="332"/>
        <v>103.66702546296347</v>
      </c>
      <c r="J750" s="306">
        <f t="shared" ca="1" si="333"/>
        <v>644.29262010737602</v>
      </c>
      <c r="K750" s="307">
        <f t="shared" ca="1" si="334"/>
        <v>-5.0792013199255548</v>
      </c>
      <c r="L750" s="304">
        <f t="shared" ca="1" si="319"/>
        <v>644.31264042456587</v>
      </c>
      <c r="M750" s="306">
        <f t="shared" ca="1" si="335"/>
        <v>-1.5021196589862105</v>
      </c>
      <c r="N750" s="304">
        <f t="shared" ca="1" si="336"/>
        <v>-86.065116783540319</v>
      </c>
      <c r="P750" s="310">
        <f t="shared" ca="1" si="337"/>
        <v>23</v>
      </c>
      <c r="Q750" s="304">
        <f t="shared" ca="1" si="338"/>
        <v>0</v>
      </c>
      <c r="R750" s="306">
        <f t="shared" ca="1" si="339"/>
        <v>0</v>
      </c>
      <c r="S750" s="307">
        <f t="shared" ca="1" si="340"/>
        <v>3.0549999999999997</v>
      </c>
      <c r="T750" s="304">
        <f t="shared" ca="1" si="320"/>
        <v>29.969549999999998</v>
      </c>
      <c r="U750" s="311">
        <f t="shared" ca="1" si="321"/>
        <v>0</v>
      </c>
      <c r="V750" s="306">
        <f t="shared" ca="1" si="322"/>
        <v>1.2256223602163323</v>
      </c>
      <c r="W750" s="304">
        <f t="shared" ca="1" si="323"/>
        <v>26.971855225459031</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0.95814189960318963</v>
      </c>
      <c r="AH750" s="304">
        <f t="shared" ca="1" si="347"/>
        <v>-8.8287323970857834</v>
      </c>
    </row>
    <row r="751" spans="1:34" x14ac:dyDescent="0.2">
      <c r="A751" s="347">
        <f t="shared" ca="1" si="325"/>
        <v>1E-4</v>
      </c>
      <c r="B751" s="304">
        <f t="shared" ca="1" si="326"/>
        <v>33.335600000001364</v>
      </c>
      <c r="D751" s="306">
        <f t="shared" ca="1" si="327"/>
        <v>-0.60585315817125729</v>
      </c>
      <c r="E751" s="307">
        <f t="shared" ca="1" si="328"/>
        <v>-1.0020543207675523</v>
      </c>
      <c r="F751" s="304">
        <f t="shared" ca="1" si="329"/>
        <v>1.1709700726470369</v>
      </c>
      <c r="G751" s="306">
        <f t="shared" ca="1" si="330"/>
        <v>7.1138500980093244</v>
      </c>
      <c r="H751" s="307">
        <f t="shared" ca="1" si="331"/>
        <v>-103.42274977083621</v>
      </c>
      <c r="I751" s="304">
        <f t="shared" ca="1" si="332"/>
        <v>103.66712127467392</v>
      </c>
      <c r="J751" s="306">
        <f t="shared" ca="1" si="333"/>
        <v>644.29262010737602</v>
      </c>
      <c r="K751" s="307">
        <f t="shared" ca="1" si="334"/>
        <v>-5.0895435898923669</v>
      </c>
      <c r="L751" s="304">
        <f t="shared" ca="1" si="319"/>
        <v>644.31272203704077</v>
      </c>
      <c r="M751" s="306">
        <f t="shared" ca="1" si="335"/>
        <v>-1.5021203083614714</v>
      </c>
      <c r="N751" s="304">
        <f t="shared" ca="1" si="336"/>
        <v>-86.065153990002088</v>
      </c>
      <c r="P751" s="310">
        <f t="shared" ca="1" si="337"/>
        <v>23</v>
      </c>
      <c r="Q751" s="304">
        <f t="shared" ca="1" si="338"/>
        <v>0</v>
      </c>
      <c r="R751" s="306">
        <f t="shared" ca="1" si="339"/>
        <v>0</v>
      </c>
      <c r="S751" s="307">
        <f t="shared" ca="1" si="340"/>
        <v>3.0549999999999997</v>
      </c>
      <c r="T751" s="304">
        <f t="shared" ca="1" si="320"/>
        <v>29.969549999999998</v>
      </c>
      <c r="U751" s="311">
        <f t="shared" ca="1" si="321"/>
        <v>0</v>
      </c>
      <c r="V751" s="306">
        <f t="shared" ca="1" si="322"/>
        <v>1.2256236277888028</v>
      </c>
      <c r="W751" s="304">
        <f t="shared" ca="1" si="323"/>
        <v>26.971932976724506</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0.95811688590685229</v>
      </c>
      <c r="AH751" s="304">
        <f t="shared" ca="1" si="347"/>
        <v>-8.8287578479407642</v>
      </c>
    </row>
    <row r="752" spans="1:34" x14ac:dyDescent="0.2">
      <c r="A752" s="347">
        <f t="shared" ca="1" si="325"/>
        <v>1E-4</v>
      </c>
      <c r="B752" s="304">
        <f t="shared" ca="1" si="326"/>
        <v>33.335700000001367</v>
      </c>
      <c r="D752" s="306">
        <f t="shared" ca="1" si="327"/>
        <v>-0.60584918497425044</v>
      </c>
      <c r="E752" s="307">
        <f t="shared" ca="1" si="328"/>
        <v>-1.00202853684101</v>
      </c>
      <c r="F752" s="304">
        <f t="shared" ca="1" si="329"/>
        <v>1.1709459524579684</v>
      </c>
      <c r="G752" s="306">
        <f t="shared" ca="1" si="330"/>
        <v>7.1137895130908273</v>
      </c>
      <c r="H752" s="307">
        <f t="shared" ca="1" si="331"/>
        <v>-103.42284997368989</v>
      </c>
      <c r="I752" s="304">
        <f t="shared" ca="1" si="332"/>
        <v>103.66721708388303</v>
      </c>
      <c r="J752" s="306">
        <f t="shared" ca="1" si="333"/>
        <v>644.29262010737602</v>
      </c>
      <c r="K752" s="307">
        <f t="shared" ca="1" si="334"/>
        <v>-5.0998858698795928</v>
      </c>
      <c r="L752" s="304">
        <f t="shared" ca="1" si="319"/>
        <v>644.31280381559498</v>
      </c>
      <c r="M752" s="306">
        <f t="shared" ca="1" si="335"/>
        <v>-1.5021209577300016</v>
      </c>
      <c r="N752" s="304">
        <f t="shared" ca="1" si="336"/>
        <v>-86.065191196078231</v>
      </c>
      <c r="P752" s="310">
        <f t="shared" ca="1" si="337"/>
        <v>23</v>
      </c>
      <c r="Q752" s="304">
        <f t="shared" ca="1" si="338"/>
        <v>0</v>
      </c>
      <c r="R752" s="306">
        <f t="shared" ca="1" si="339"/>
        <v>0</v>
      </c>
      <c r="S752" s="307">
        <f t="shared" ca="1" si="340"/>
        <v>3.0549999999999997</v>
      </c>
      <c r="T752" s="304">
        <f t="shared" ca="1" si="320"/>
        <v>29.969549999999998</v>
      </c>
      <c r="U752" s="311">
        <f t="shared" ca="1" si="321"/>
        <v>0</v>
      </c>
      <c r="V752" s="306">
        <f t="shared" ca="1" si="322"/>
        <v>1.2256248953638123</v>
      </c>
      <c r="W752" s="304">
        <f t="shared" ca="1" si="323"/>
        <v>26.972010726893465</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0.95809187256077166</v>
      </c>
      <c r="AH752" s="304">
        <f t="shared" ca="1" si="347"/>
        <v>-8.8287832984368286</v>
      </c>
    </row>
    <row r="753" spans="1:34" x14ac:dyDescent="0.2">
      <c r="A753" s="347">
        <f t="shared" ca="1" si="325"/>
        <v>1E-4</v>
      </c>
      <c r="B753" s="304">
        <f t="shared" ca="1" si="326"/>
        <v>33.33580000000137</v>
      </c>
      <c r="D753" s="306">
        <f t="shared" ca="1" si="327"/>
        <v>-0.60584521177866546</v>
      </c>
      <c r="E753" s="307">
        <f t="shared" ca="1" si="328"/>
        <v>-1.002002753278072</v>
      </c>
      <c r="F753" s="304">
        <f t="shared" ca="1" si="329"/>
        <v>1.1709218326651754</v>
      </c>
      <c r="G753" s="306">
        <f t="shared" ca="1" si="330"/>
        <v>7.1137289285696497</v>
      </c>
      <c r="H753" s="307">
        <f t="shared" ca="1" si="331"/>
        <v>-103.42295017396522</v>
      </c>
      <c r="I753" s="304">
        <f t="shared" ca="1" si="332"/>
        <v>103.66731289059084</v>
      </c>
      <c r="J753" s="306">
        <f t="shared" ca="1" si="333"/>
        <v>644.29262010737602</v>
      </c>
      <c r="K753" s="307">
        <f t="shared" ca="1" si="334"/>
        <v>-5.1102281598869759</v>
      </c>
      <c r="L753" s="304">
        <f t="shared" ca="1" si="319"/>
        <v>644.31288576022882</v>
      </c>
      <c r="M753" s="306">
        <f t="shared" ca="1" si="335"/>
        <v>-1.5021216070918011</v>
      </c>
      <c r="N753" s="304">
        <f t="shared" ca="1" si="336"/>
        <v>-86.065228401768707</v>
      </c>
      <c r="P753" s="310">
        <f t="shared" ca="1" si="337"/>
        <v>23</v>
      </c>
      <c r="Q753" s="304">
        <f t="shared" ca="1" si="338"/>
        <v>0</v>
      </c>
      <c r="R753" s="306">
        <f t="shared" ca="1" si="339"/>
        <v>0</v>
      </c>
      <c r="S753" s="307">
        <f t="shared" ca="1" si="340"/>
        <v>3.0549999999999997</v>
      </c>
      <c r="T753" s="304">
        <f t="shared" ca="1" si="320"/>
        <v>29.969549999999998</v>
      </c>
      <c r="U753" s="311">
        <f t="shared" ca="1" si="321"/>
        <v>0</v>
      </c>
      <c r="V753" s="306">
        <f t="shared" ca="1" si="322"/>
        <v>1.2256261629413612</v>
      </c>
      <c r="W753" s="304">
        <f t="shared" ca="1" si="323"/>
        <v>26.972088475965933</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0.95806685956496196</v>
      </c>
      <c r="AH753" s="304">
        <f t="shared" ca="1" si="347"/>
        <v>-8.8288087485739659</v>
      </c>
    </row>
    <row r="754" spans="1:34" x14ac:dyDescent="0.2">
      <c r="A754" s="347">
        <f t="shared" ca="1" si="325"/>
        <v>1E-4</v>
      </c>
      <c r="B754" s="304">
        <f t="shared" ca="1" si="326"/>
        <v>33.335900000001374</v>
      </c>
      <c r="D754" s="306">
        <f t="shared" ca="1" si="327"/>
        <v>-0.60584123858450611</v>
      </c>
      <c r="E754" s="307">
        <f t="shared" ca="1" si="328"/>
        <v>-1.0019769700787275</v>
      </c>
      <c r="F754" s="304">
        <f t="shared" ca="1" si="329"/>
        <v>1.1708977132686509</v>
      </c>
      <c r="G754" s="306">
        <f t="shared" ca="1" si="330"/>
        <v>7.1136683444457915</v>
      </c>
      <c r="H754" s="307">
        <f t="shared" ca="1" si="331"/>
        <v>-103.42305037166223</v>
      </c>
      <c r="I754" s="304">
        <f t="shared" ca="1" si="332"/>
        <v>103.66740869479739</v>
      </c>
      <c r="J754" s="306">
        <f t="shared" ca="1" si="333"/>
        <v>644.29262010737602</v>
      </c>
      <c r="K754" s="307">
        <f t="shared" ca="1" si="334"/>
        <v>-5.1205704599142576</v>
      </c>
      <c r="L754" s="304">
        <f t="shared" ca="1" si="319"/>
        <v>644.31296787094277</v>
      </c>
      <c r="M754" s="306">
        <f t="shared" ca="1" si="335"/>
        <v>-1.5021222564468704</v>
      </c>
      <c r="N754" s="304">
        <f t="shared" ca="1" si="336"/>
        <v>-86.065265607073584</v>
      </c>
      <c r="P754" s="310">
        <f t="shared" ca="1" si="337"/>
        <v>23</v>
      </c>
      <c r="Q754" s="304">
        <f t="shared" ca="1" si="338"/>
        <v>0</v>
      </c>
      <c r="R754" s="306">
        <f t="shared" ca="1" si="339"/>
        <v>0</v>
      </c>
      <c r="S754" s="307">
        <f t="shared" ca="1" si="340"/>
        <v>3.0549999999999997</v>
      </c>
      <c r="T754" s="304">
        <f t="shared" ca="1" si="320"/>
        <v>29.969549999999998</v>
      </c>
      <c r="U754" s="311">
        <f t="shared" ca="1" si="321"/>
        <v>0</v>
      </c>
      <c r="V754" s="306">
        <f t="shared" ca="1" si="322"/>
        <v>1.2256274305214494</v>
      </c>
      <c r="W754" s="304">
        <f t="shared" ca="1" si="323"/>
        <v>26.972166223941926</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0.95804184691940719</v>
      </c>
      <c r="AH754" s="304">
        <f t="shared" ca="1" si="347"/>
        <v>-8.8288341983521885</v>
      </c>
    </row>
    <row r="755" spans="1:34" x14ac:dyDescent="0.2">
      <c r="A755" s="347">
        <f t="shared" ca="1" si="325"/>
        <v>1E-4</v>
      </c>
      <c r="B755" s="304">
        <f t="shared" ca="1" si="326"/>
        <v>33.336000000001377</v>
      </c>
      <c r="D755" s="306">
        <f t="shared" ca="1" si="327"/>
        <v>-0.60583726539176819</v>
      </c>
      <c r="E755" s="307">
        <f t="shared" ca="1" si="328"/>
        <v>-1.0019511872429732</v>
      </c>
      <c r="F755" s="304">
        <f t="shared" ca="1" si="329"/>
        <v>1.1708735942683903</v>
      </c>
      <c r="G755" s="306">
        <f t="shared" ca="1" si="330"/>
        <v>7.113607760719252</v>
      </c>
      <c r="H755" s="307">
        <f t="shared" ca="1" si="331"/>
        <v>-103.42315056678095</v>
      </c>
      <c r="I755" s="304">
        <f t="shared" ca="1" si="332"/>
        <v>103.6675044965027</v>
      </c>
      <c r="J755" s="306">
        <f t="shared" ca="1" si="333"/>
        <v>644.29262010737602</v>
      </c>
      <c r="K755" s="307">
        <f t="shared" ca="1" si="334"/>
        <v>-5.1309127699611796</v>
      </c>
      <c r="L755" s="304">
        <f t="shared" ca="1" si="319"/>
        <v>644.31305014773716</v>
      </c>
      <c r="M755" s="306">
        <f t="shared" ca="1" si="335"/>
        <v>-1.502122905795209</v>
      </c>
      <c r="N755" s="304">
        <f t="shared" ca="1" si="336"/>
        <v>-86.065302811992822</v>
      </c>
      <c r="P755" s="310">
        <f t="shared" ca="1" si="337"/>
        <v>23</v>
      </c>
      <c r="Q755" s="304">
        <f t="shared" ca="1" si="338"/>
        <v>0</v>
      </c>
      <c r="R755" s="306">
        <f t="shared" ca="1" si="339"/>
        <v>0</v>
      </c>
      <c r="S755" s="307">
        <f t="shared" ca="1" si="340"/>
        <v>3.0549999999999997</v>
      </c>
      <c r="T755" s="304">
        <f t="shared" ca="1" si="320"/>
        <v>29.969549999999998</v>
      </c>
      <c r="U755" s="311">
        <f t="shared" ca="1" si="321"/>
        <v>0</v>
      </c>
      <c r="V755" s="306">
        <f t="shared" ca="1" si="322"/>
        <v>1.2256286981040767</v>
      </c>
      <c r="W755" s="304">
        <f t="shared" ca="1" si="323"/>
        <v>26.972243970821442</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0.95801683462410914</v>
      </c>
      <c r="AH755" s="304">
        <f t="shared" ca="1" si="347"/>
        <v>-8.8288596477714982</v>
      </c>
    </row>
    <row r="756" spans="1:34" x14ac:dyDescent="0.2">
      <c r="A756" s="347">
        <f t="shared" ca="1" si="325"/>
        <v>1E-4</v>
      </c>
      <c r="B756" s="304">
        <f t="shared" ca="1" si="326"/>
        <v>33.33610000000138</v>
      </c>
      <c r="D756" s="306">
        <f t="shared" ca="1" si="327"/>
        <v>-0.60583329220045667</v>
      </c>
      <c r="E756" s="307">
        <f t="shared" ca="1" si="328"/>
        <v>-1.001925404770807</v>
      </c>
      <c r="F756" s="304">
        <f t="shared" ca="1" si="329"/>
        <v>1.1708494756643955</v>
      </c>
      <c r="G756" s="306">
        <f t="shared" ca="1" si="330"/>
        <v>7.1135471773900321</v>
      </c>
      <c r="H756" s="307">
        <f t="shared" ca="1" si="331"/>
        <v>-103.42325075932142</v>
      </c>
      <c r="I756" s="304">
        <f t="shared" ca="1" si="332"/>
        <v>103.66760029570682</v>
      </c>
      <c r="J756" s="306">
        <f t="shared" ca="1" si="333"/>
        <v>644.29262010737602</v>
      </c>
      <c r="K756" s="307">
        <f t="shared" ca="1" si="334"/>
        <v>-5.1412550900274852</v>
      </c>
      <c r="L756" s="304">
        <f t="shared" ca="1" si="319"/>
        <v>644.31313259061255</v>
      </c>
      <c r="M756" s="306">
        <f t="shared" ca="1" si="335"/>
        <v>-1.5021235551368173</v>
      </c>
      <c r="N756" s="304">
        <f t="shared" ca="1" si="336"/>
        <v>-86.065340016526434</v>
      </c>
      <c r="P756" s="310">
        <f t="shared" ca="1" si="337"/>
        <v>23</v>
      </c>
      <c r="Q756" s="304">
        <f t="shared" ca="1" si="338"/>
        <v>0</v>
      </c>
      <c r="R756" s="306">
        <f t="shared" ca="1" si="339"/>
        <v>0</v>
      </c>
      <c r="S756" s="307">
        <f t="shared" ca="1" si="340"/>
        <v>3.0549999999999997</v>
      </c>
      <c r="T756" s="304">
        <f t="shared" ca="1" si="320"/>
        <v>29.969549999999998</v>
      </c>
      <c r="U756" s="311">
        <f t="shared" ca="1" si="321"/>
        <v>0</v>
      </c>
      <c r="V756" s="306">
        <f t="shared" ca="1" si="322"/>
        <v>1.2256299656892438</v>
      </c>
      <c r="W756" s="304">
        <f t="shared" ca="1" si="323"/>
        <v>26.972321716604505</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0.95799182267906424</v>
      </c>
      <c r="AH756" s="304">
        <f t="shared" ca="1" si="347"/>
        <v>-8.8288850968318968</v>
      </c>
    </row>
    <row r="757" spans="1:34" x14ac:dyDescent="0.2">
      <c r="A757" s="347">
        <f t="shared" ca="1" si="325"/>
        <v>1E-4</v>
      </c>
      <c r="B757" s="304">
        <f t="shared" ca="1" si="326"/>
        <v>33.336200000001384</v>
      </c>
      <c r="D757" s="306">
        <f t="shared" ca="1" si="327"/>
        <v>-0.60582931901057135</v>
      </c>
      <c r="E757" s="307">
        <f t="shared" ca="1" si="328"/>
        <v>-1.0018996226622239</v>
      </c>
      <c r="F757" s="304">
        <f t="shared" ca="1" si="329"/>
        <v>1.1708253574566616</v>
      </c>
      <c r="G757" s="306">
        <f t="shared" ca="1" si="330"/>
        <v>7.1134865944581307</v>
      </c>
      <c r="H757" s="307">
        <f t="shared" ca="1" si="331"/>
        <v>-103.42335094928369</v>
      </c>
      <c r="I757" s="304">
        <f t="shared" ca="1" si="332"/>
        <v>103.66769609240978</v>
      </c>
      <c r="J757" s="306">
        <f t="shared" ca="1" si="333"/>
        <v>644.29262010737602</v>
      </c>
      <c r="K757" s="307">
        <f t="shared" ca="1" si="334"/>
        <v>-5.1515974201129158</v>
      </c>
      <c r="L757" s="304">
        <f t="shared" ca="1" si="319"/>
        <v>644.3132151995693</v>
      </c>
      <c r="M757" s="306">
        <f t="shared" ca="1" si="335"/>
        <v>-1.5021242044716954</v>
      </c>
      <c r="N757" s="304">
        <f t="shared" ca="1" si="336"/>
        <v>-86.065377220674449</v>
      </c>
      <c r="P757" s="310">
        <f t="shared" ca="1" si="337"/>
        <v>23</v>
      </c>
      <c r="Q757" s="304">
        <f t="shared" ca="1" si="338"/>
        <v>0</v>
      </c>
      <c r="R757" s="306">
        <f t="shared" ca="1" si="339"/>
        <v>0</v>
      </c>
      <c r="S757" s="307">
        <f t="shared" ca="1" si="340"/>
        <v>3.0549999999999997</v>
      </c>
      <c r="T757" s="304">
        <f t="shared" ca="1" si="320"/>
        <v>29.969549999999998</v>
      </c>
      <c r="U757" s="311">
        <f t="shared" ca="1" si="321"/>
        <v>0</v>
      </c>
      <c r="V757" s="306">
        <f t="shared" ca="1" si="322"/>
        <v>1.2256312332769501</v>
      </c>
      <c r="W757" s="304">
        <f t="shared" ca="1" si="323"/>
        <v>26.972399461291118</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0.95796681108426895</v>
      </c>
      <c r="AH757" s="304">
        <f t="shared" ca="1" si="347"/>
        <v>-8.8289105455333896</v>
      </c>
    </row>
    <row r="758" spans="1:34" x14ac:dyDescent="0.2">
      <c r="A758" s="347">
        <f t="shared" ca="1" si="325"/>
        <v>1E-4</v>
      </c>
      <c r="B758" s="304">
        <f t="shared" ca="1" si="326"/>
        <v>33.336300000001387</v>
      </c>
      <c r="D758" s="306">
        <f t="shared" ca="1" si="327"/>
        <v>-0.60582534582211167</v>
      </c>
      <c r="E758" s="307">
        <f t="shared" ca="1" si="328"/>
        <v>-1.0018738409172219</v>
      </c>
      <c r="F758" s="304">
        <f t="shared" ca="1" si="329"/>
        <v>1.1708012396451877</v>
      </c>
      <c r="G758" s="306">
        <f t="shared" ca="1" si="330"/>
        <v>7.1134260119235488</v>
      </c>
      <c r="H758" s="307">
        <f t="shared" ca="1" si="331"/>
        <v>-103.42345113666778</v>
      </c>
      <c r="I758" s="304">
        <f t="shared" ca="1" si="332"/>
        <v>103.66779188661162</v>
      </c>
      <c r="J758" s="306">
        <f t="shared" ca="1" si="333"/>
        <v>644.29262010737602</v>
      </c>
      <c r="K758" s="307">
        <f t="shared" ca="1" si="334"/>
        <v>-5.161939760217213</v>
      </c>
      <c r="L758" s="304">
        <f t="shared" ca="1" si="319"/>
        <v>644.31329797460774</v>
      </c>
      <c r="M758" s="306">
        <f t="shared" ca="1" si="335"/>
        <v>-1.5021248537998435</v>
      </c>
      <c r="N758" s="304">
        <f t="shared" ca="1" si="336"/>
        <v>-86.065414424436852</v>
      </c>
      <c r="P758" s="310">
        <f t="shared" ca="1" si="337"/>
        <v>23</v>
      </c>
      <c r="Q758" s="304">
        <f t="shared" ca="1" si="338"/>
        <v>0</v>
      </c>
      <c r="R758" s="306">
        <f t="shared" ca="1" si="339"/>
        <v>0</v>
      </c>
      <c r="S758" s="307">
        <f t="shared" ca="1" si="340"/>
        <v>3.0549999999999997</v>
      </c>
      <c r="T758" s="304">
        <f t="shared" ca="1" si="320"/>
        <v>29.969549999999998</v>
      </c>
      <c r="U758" s="311">
        <f t="shared" ca="1" si="321"/>
        <v>0</v>
      </c>
      <c r="V758" s="306">
        <f t="shared" ca="1" si="322"/>
        <v>1.2256325008671956</v>
      </c>
      <c r="W758" s="304">
        <f t="shared" ca="1" si="323"/>
        <v>26.972477204881301</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0.95794179983971794</v>
      </c>
      <c r="AH758" s="304">
        <f t="shared" ca="1" si="347"/>
        <v>-8.8289359938759802</v>
      </c>
    </row>
    <row r="759" spans="1:34" x14ac:dyDescent="0.2">
      <c r="A759" s="347">
        <f t="shared" ca="1" si="325"/>
        <v>1E-4</v>
      </c>
      <c r="B759" s="304">
        <f t="shared" ca="1" si="326"/>
        <v>33.33640000000139</v>
      </c>
      <c r="D759" s="306">
        <f t="shared" ca="1" si="327"/>
        <v>-0.60582137263507718</v>
      </c>
      <c r="E759" s="307">
        <f t="shared" ca="1" si="328"/>
        <v>-1.0018480595357921</v>
      </c>
      <c r="F759" s="304">
        <f t="shared" ca="1" si="329"/>
        <v>1.1707771222299663</v>
      </c>
      <c r="G759" s="306">
        <f t="shared" ca="1" si="330"/>
        <v>7.1133654297862856</v>
      </c>
      <c r="H759" s="307">
        <f t="shared" ca="1" si="331"/>
        <v>-103.42355132147374</v>
      </c>
      <c r="I759" s="304">
        <f t="shared" ca="1" si="332"/>
        <v>103.66788767831238</v>
      </c>
      <c r="J759" s="306">
        <f t="shared" ca="1" si="333"/>
        <v>644.29262010737602</v>
      </c>
      <c r="K759" s="307">
        <f t="shared" ca="1" si="334"/>
        <v>-5.1722821103401202</v>
      </c>
      <c r="L759" s="304">
        <f t="shared" ca="1" si="319"/>
        <v>644.31338091572843</v>
      </c>
      <c r="M759" s="306">
        <f t="shared" ca="1" si="335"/>
        <v>-1.5021255031212615</v>
      </c>
      <c r="N759" s="304">
        <f t="shared" ca="1" si="336"/>
        <v>-86.065451627813644</v>
      </c>
      <c r="P759" s="310">
        <f t="shared" ca="1" si="337"/>
        <v>23</v>
      </c>
      <c r="Q759" s="304">
        <f t="shared" ca="1" si="338"/>
        <v>0</v>
      </c>
      <c r="R759" s="306">
        <f t="shared" ca="1" si="339"/>
        <v>0</v>
      </c>
      <c r="S759" s="307">
        <f t="shared" ca="1" si="340"/>
        <v>3.0549999999999997</v>
      </c>
      <c r="T759" s="304">
        <f t="shared" ca="1" si="320"/>
        <v>29.969549999999998</v>
      </c>
      <c r="U759" s="311">
        <f t="shared" ca="1" si="321"/>
        <v>0</v>
      </c>
      <c r="V759" s="306">
        <f t="shared" ca="1" si="322"/>
        <v>1.2256337684599801</v>
      </c>
      <c r="W759" s="304">
        <f t="shared" ca="1" si="323"/>
        <v>26.972554947375052</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0.95791678894540766</v>
      </c>
      <c r="AH759" s="304">
        <f t="shared" ca="1" si="347"/>
        <v>-8.8289614418596738</v>
      </c>
    </row>
    <row r="760" spans="1:34" x14ac:dyDescent="0.2">
      <c r="A760" s="347">
        <f t="shared" ca="1" si="325"/>
        <v>1E-4</v>
      </c>
      <c r="B760" s="304">
        <f t="shared" ca="1" si="326"/>
        <v>33.336500000001394</v>
      </c>
      <c r="D760" s="306">
        <f t="shared" ca="1" si="327"/>
        <v>-0.60581739944947111</v>
      </c>
      <c r="E760" s="307">
        <f t="shared" ca="1" si="328"/>
        <v>-1.00182227851794</v>
      </c>
      <c r="F760" s="304">
        <f t="shared" ca="1" si="329"/>
        <v>1.170753005211004</v>
      </c>
      <c r="G760" s="306">
        <f t="shared" ca="1" si="330"/>
        <v>7.113304848046341</v>
      </c>
      <c r="H760" s="307">
        <f t="shared" ca="1" si="331"/>
        <v>-103.42365150370159</v>
      </c>
      <c r="I760" s="304">
        <f t="shared" ca="1" si="332"/>
        <v>103.66798346751207</v>
      </c>
      <c r="J760" s="306">
        <f t="shared" ca="1" si="333"/>
        <v>644.29262010737602</v>
      </c>
      <c r="K760" s="307">
        <f t="shared" ca="1" si="334"/>
        <v>-5.1826244704813789</v>
      </c>
      <c r="L760" s="304">
        <f t="shared" ca="1" si="319"/>
        <v>644.31346402293161</v>
      </c>
      <c r="M760" s="306">
        <f t="shared" ca="1" si="335"/>
        <v>-1.5021261524359493</v>
      </c>
      <c r="N760" s="304">
        <f t="shared" ca="1" si="336"/>
        <v>-86.065488830804838</v>
      </c>
      <c r="P760" s="310">
        <f t="shared" ca="1" si="337"/>
        <v>23</v>
      </c>
      <c r="Q760" s="304">
        <f t="shared" ca="1" si="338"/>
        <v>0</v>
      </c>
      <c r="R760" s="306">
        <f t="shared" ca="1" si="339"/>
        <v>0</v>
      </c>
      <c r="S760" s="307">
        <f t="shared" ca="1" si="340"/>
        <v>3.0549999999999997</v>
      </c>
      <c r="T760" s="304">
        <f t="shared" ca="1" si="320"/>
        <v>29.969549999999998</v>
      </c>
      <c r="U760" s="311">
        <f t="shared" ca="1" si="321"/>
        <v>0</v>
      </c>
      <c r="V760" s="306">
        <f t="shared" ca="1" si="322"/>
        <v>1.2256350360553041</v>
      </c>
      <c r="W760" s="304">
        <f t="shared" ca="1" si="323"/>
        <v>26.972632688772382</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0.9578917784013381</v>
      </c>
      <c r="AH760" s="304">
        <f t="shared" ca="1" si="347"/>
        <v>-8.8289868894844687</v>
      </c>
    </row>
    <row r="761" spans="1:34" x14ac:dyDescent="0.2">
      <c r="A761" s="347">
        <f t="shared" ca="1" si="325"/>
        <v>1E-4</v>
      </c>
      <c r="B761" s="304">
        <f t="shared" ca="1" si="326"/>
        <v>33.336600000001397</v>
      </c>
      <c r="D761" s="306">
        <f t="shared" ca="1" si="327"/>
        <v>-0.605813426265295</v>
      </c>
      <c r="E761" s="307">
        <f t="shared" ca="1" si="328"/>
        <v>-1.0017964978636549</v>
      </c>
      <c r="F761" s="304">
        <f t="shared" ca="1" si="329"/>
        <v>1.1707288885882929</v>
      </c>
      <c r="G761" s="306">
        <f t="shared" ca="1" si="330"/>
        <v>7.1132442667037141</v>
      </c>
      <c r="H761" s="307">
        <f t="shared" ca="1" si="331"/>
        <v>-103.42375168335138</v>
      </c>
      <c r="I761" s="304">
        <f t="shared" ca="1" si="332"/>
        <v>103.66807925421075</v>
      </c>
      <c r="J761" s="306">
        <f t="shared" ca="1" si="333"/>
        <v>644.29262010737602</v>
      </c>
      <c r="K761" s="307">
        <f t="shared" ca="1" si="334"/>
        <v>-5.1929668406407314</v>
      </c>
      <c r="L761" s="304">
        <f t="shared" ca="1" si="319"/>
        <v>644.31354729621785</v>
      </c>
      <c r="M761" s="306">
        <f t="shared" ca="1" si="335"/>
        <v>-1.5021268017439076</v>
      </c>
      <c r="N761" s="304">
        <f t="shared" ca="1" si="336"/>
        <v>-86.06552603341045</v>
      </c>
      <c r="P761" s="310">
        <f t="shared" ca="1" si="337"/>
        <v>23</v>
      </c>
      <c r="Q761" s="304">
        <f t="shared" ca="1" si="338"/>
        <v>0</v>
      </c>
      <c r="R761" s="306">
        <f t="shared" ca="1" si="339"/>
        <v>0</v>
      </c>
      <c r="S761" s="307">
        <f t="shared" ca="1" si="340"/>
        <v>3.0549999999999997</v>
      </c>
      <c r="T761" s="304">
        <f t="shared" ca="1" si="320"/>
        <v>29.969549999999998</v>
      </c>
      <c r="U761" s="311">
        <f t="shared" ca="1" si="321"/>
        <v>0</v>
      </c>
      <c r="V761" s="306">
        <f t="shared" ca="1" si="322"/>
        <v>1.2256363036531672</v>
      </c>
      <c r="W761" s="304">
        <f t="shared" ca="1" si="323"/>
        <v>26.972710429073313</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0.95786676820750571</v>
      </c>
      <c r="AH761" s="304">
        <f t="shared" ca="1" si="347"/>
        <v>-8.8290123367503721</v>
      </c>
    </row>
    <row r="762" spans="1:34" x14ac:dyDescent="0.2">
      <c r="A762" s="347">
        <f t="shared" ca="1" si="325"/>
        <v>1E-4</v>
      </c>
      <c r="B762" s="304">
        <f t="shared" ca="1" si="326"/>
        <v>33.3367000000014</v>
      </c>
      <c r="D762" s="306">
        <f t="shared" ca="1" si="327"/>
        <v>-0.60580945308254452</v>
      </c>
      <c r="E762" s="307">
        <f t="shared" ca="1" si="328"/>
        <v>-1.0017707175729385</v>
      </c>
      <c r="F762" s="304">
        <f t="shared" ca="1" si="329"/>
        <v>1.1707047723618331</v>
      </c>
      <c r="G762" s="306">
        <f t="shared" ca="1" si="330"/>
        <v>7.1131836857584059</v>
      </c>
      <c r="H762" s="307">
        <f t="shared" ca="1" si="331"/>
        <v>-103.42385186042314</v>
      </c>
      <c r="I762" s="304">
        <f t="shared" ca="1" si="332"/>
        <v>103.66817503840844</v>
      </c>
      <c r="J762" s="306">
        <f t="shared" ca="1" si="333"/>
        <v>644.29262010737602</v>
      </c>
      <c r="K762" s="307">
        <f t="shared" ca="1" si="334"/>
        <v>-5.2033092208179204</v>
      </c>
      <c r="L762" s="304">
        <f t="shared" ca="1" si="319"/>
        <v>644.31363073558748</v>
      </c>
      <c r="M762" s="306">
        <f t="shared" ca="1" si="335"/>
        <v>-1.5021274510451359</v>
      </c>
      <c r="N762" s="304">
        <f t="shared" ca="1" si="336"/>
        <v>-86.065563235630464</v>
      </c>
      <c r="P762" s="310">
        <f t="shared" ca="1" si="337"/>
        <v>23</v>
      </c>
      <c r="Q762" s="304">
        <f t="shared" ca="1" si="338"/>
        <v>0</v>
      </c>
      <c r="R762" s="306">
        <f t="shared" ca="1" si="339"/>
        <v>0</v>
      </c>
      <c r="S762" s="307">
        <f t="shared" ca="1" si="340"/>
        <v>3.0549999999999997</v>
      </c>
      <c r="T762" s="304">
        <f t="shared" ca="1" si="320"/>
        <v>29.969549999999998</v>
      </c>
      <c r="U762" s="311">
        <f t="shared" ca="1" si="321"/>
        <v>0</v>
      </c>
      <c r="V762" s="306">
        <f t="shared" ca="1" si="322"/>
        <v>1.2256375712535696</v>
      </c>
      <c r="W762" s="304">
        <f t="shared" ca="1" si="323"/>
        <v>26.972788168277848</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0.95784175836390695</v>
      </c>
      <c r="AH762" s="304">
        <f t="shared" ca="1" si="347"/>
        <v>-8.8290377836573857</v>
      </c>
    </row>
    <row r="763" spans="1:34" x14ac:dyDescent="0.2">
      <c r="A763" s="347">
        <f t="shared" ca="1" si="325"/>
        <v>1E-4</v>
      </c>
      <c r="B763" s="304">
        <f t="shared" ca="1" si="326"/>
        <v>33.336800000001404</v>
      </c>
      <c r="D763" s="306">
        <f t="shared" ca="1" si="327"/>
        <v>-0.60580547990122502</v>
      </c>
      <c r="E763" s="307">
        <f t="shared" ca="1" si="328"/>
        <v>-1.0017449376457819</v>
      </c>
      <c r="F763" s="304">
        <f t="shared" ca="1" si="329"/>
        <v>1.1706806565316201</v>
      </c>
      <c r="G763" s="306">
        <f t="shared" ca="1" si="330"/>
        <v>7.1131231052104154</v>
      </c>
      <c r="H763" s="307">
        <f t="shared" ca="1" si="331"/>
        <v>-103.42395203491691</v>
      </c>
      <c r="I763" s="304">
        <f t="shared" ca="1" si="332"/>
        <v>103.66827082010519</v>
      </c>
      <c r="J763" s="306">
        <f t="shared" ca="1" si="333"/>
        <v>644.29262010737602</v>
      </c>
      <c r="K763" s="307">
        <f t="shared" ca="1" si="334"/>
        <v>-5.2136516110126871</v>
      </c>
      <c r="L763" s="304">
        <f t="shared" ca="1" si="319"/>
        <v>644.31371434104096</v>
      </c>
      <c r="M763" s="306">
        <f t="shared" ca="1" si="335"/>
        <v>-1.5021281003396345</v>
      </c>
      <c r="N763" s="304">
        <f t="shared" ca="1" si="336"/>
        <v>-86.065600437464894</v>
      </c>
      <c r="P763" s="310">
        <f t="shared" ca="1" si="337"/>
        <v>23</v>
      </c>
      <c r="Q763" s="304">
        <f t="shared" ca="1" si="338"/>
        <v>0</v>
      </c>
      <c r="R763" s="306">
        <f t="shared" ca="1" si="339"/>
        <v>0</v>
      </c>
      <c r="S763" s="307">
        <f t="shared" ca="1" si="340"/>
        <v>3.0549999999999997</v>
      </c>
      <c r="T763" s="304">
        <f t="shared" ca="1" si="320"/>
        <v>29.969549999999998</v>
      </c>
      <c r="U763" s="311">
        <f t="shared" ca="1" si="321"/>
        <v>0</v>
      </c>
      <c r="V763" s="306">
        <f t="shared" ca="1" si="322"/>
        <v>1.2256388388565107</v>
      </c>
      <c r="W763" s="304">
        <f t="shared" ca="1" si="323"/>
        <v>26.972865906385987</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0.95781674887053292</v>
      </c>
      <c r="AH763" s="304">
        <f t="shared" ca="1" si="347"/>
        <v>-8.8290632302055165</v>
      </c>
    </row>
    <row r="764" spans="1:34" x14ac:dyDescent="0.2">
      <c r="A764" s="347">
        <f t="shared" ca="1" si="325"/>
        <v>1E-4</v>
      </c>
      <c r="B764" s="304">
        <f t="shared" ca="1" si="326"/>
        <v>33.336900000001407</v>
      </c>
      <c r="D764" s="306">
        <f t="shared" ca="1" si="327"/>
        <v>-0.60580150672133559</v>
      </c>
      <c r="E764" s="307">
        <f t="shared" ca="1" si="328"/>
        <v>-1.0017191580821905</v>
      </c>
      <c r="F764" s="304">
        <f t="shared" ca="1" si="329"/>
        <v>1.1706565410976582</v>
      </c>
      <c r="G764" s="306">
        <f t="shared" ca="1" si="330"/>
        <v>7.1130625250597435</v>
      </c>
      <c r="H764" s="307">
        <f t="shared" ca="1" si="331"/>
        <v>-103.42405220683271</v>
      </c>
      <c r="I764" s="304">
        <f t="shared" ca="1" si="332"/>
        <v>103.668366599301</v>
      </c>
      <c r="J764" s="306">
        <f t="shared" ca="1" si="333"/>
        <v>644.29262010737602</v>
      </c>
      <c r="K764" s="307">
        <f t="shared" ca="1" si="334"/>
        <v>-5.2239940112247742</v>
      </c>
      <c r="L764" s="304">
        <f t="shared" ca="1" si="319"/>
        <v>644.31379811257875</v>
      </c>
      <c r="M764" s="306">
        <f t="shared" ca="1" si="335"/>
        <v>-1.5021287496274036</v>
      </c>
      <c r="N764" s="304">
        <f t="shared" ca="1" si="336"/>
        <v>-86.065637638913756</v>
      </c>
      <c r="P764" s="310">
        <f t="shared" ca="1" si="337"/>
        <v>23</v>
      </c>
      <c r="Q764" s="304">
        <f t="shared" ca="1" si="338"/>
        <v>0</v>
      </c>
      <c r="R764" s="306">
        <f t="shared" ca="1" si="339"/>
        <v>0</v>
      </c>
      <c r="S764" s="307">
        <f t="shared" ca="1" si="340"/>
        <v>3.0549999999999997</v>
      </c>
      <c r="T764" s="304">
        <f t="shared" ca="1" si="320"/>
        <v>29.969549999999998</v>
      </c>
      <c r="U764" s="311">
        <f t="shared" ca="1" si="321"/>
        <v>0</v>
      </c>
      <c r="V764" s="306">
        <f t="shared" ca="1" si="322"/>
        <v>1.2256401064619911</v>
      </c>
      <c r="W764" s="304">
        <f t="shared" ca="1" si="323"/>
        <v>26.972943643397745</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0.95779173972739251</v>
      </c>
      <c r="AH764" s="304">
        <f t="shared" ca="1" si="347"/>
        <v>-8.8290886763947594</v>
      </c>
    </row>
    <row r="765" spans="1:34" x14ac:dyDescent="0.2">
      <c r="A765" s="347">
        <f t="shared" ca="1" si="325"/>
        <v>1E-4</v>
      </c>
      <c r="B765" s="304">
        <f t="shared" ca="1" si="326"/>
        <v>33.33700000000141</v>
      </c>
      <c r="D765" s="306">
        <f t="shared" ca="1" si="327"/>
        <v>-0.60579753354287591</v>
      </c>
      <c r="E765" s="307">
        <f t="shared" ca="1" si="328"/>
        <v>-1.0016933788821571</v>
      </c>
      <c r="F765" s="304">
        <f t="shared" ca="1" si="329"/>
        <v>1.1706324260599417</v>
      </c>
      <c r="G765" s="306">
        <f t="shared" ca="1" si="330"/>
        <v>7.1130019453063893</v>
      </c>
      <c r="H765" s="307">
        <f t="shared" ca="1" si="331"/>
        <v>-103.4241523761706</v>
      </c>
      <c r="I765" s="304">
        <f t="shared" ca="1" si="332"/>
        <v>103.66846237599594</v>
      </c>
      <c r="J765" s="306">
        <f t="shared" ca="1" si="333"/>
        <v>644.29262010737602</v>
      </c>
      <c r="K765" s="307">
        <f t="shared" ca="1" si="334"/>
        <v>-5.2343364214539241</v>
      </c>
      <c r="L765" s="304">
        <f t="shared" ca="1" si="319"/>
        <v>644.31388205020107</v>
      </c>
      <c r="M765" s="306">
        <f t="shared" ca="1" si="335"/>
        <v>-1.5021293989084432</v>
      </c>
      <c r="N765" s="304">
        <f t="shared" ca="1" si="336"/>
        <v>-86.065674839977049</v>
      </c>
      <c r="P765" s="310">
        <f t="shared" ca="1" si="337"/>
        <v>23</v>
      </c>
      <c r="Q765" s="304">
        <f t="shared" ca="1" si="338"/>
        <v>0</v>
      </c>
      <c r="R765" s="306">
        <f t="shared" ca="1" si="339"/>
        <v>0</v>
      </c>
      <c r="S765" s="307">
        <f t="shared" ca="1" si="340"/>
        <v>3.0549999999999997</v>
      </c>
      <c r="T765" s="304">
        <f t="shared" ca="1" si="320"/>
        <v>29.969549999999998</v>
      </c>
      <c r="U765" s="311">
        <f t="shared" ca="1" si="321"/>
        <v>0</v>
      </c>
      <c r="V765" s="306">
        <f t="shared" ca="1" si="322"/>
        <v>1.2256413740700109</v>
      </c>
      <c r="W765" s="304">
        <f t="shared" ca="1" si="323"/>
        <v>26.97302137931316</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0.95776673093447684</v>
      </c>
      <c r="AH765" s="304">
        <f t="shared" ca="1" si="347"/>
        <v>-8.8291141222251213</v>
      </c>
    </row>
    <row r="766" spans="1:34" x14ac:dyDescent="0.2">
      <c r="A766" s="347">
        <f t="shared" ca="1" si="325"/>
        <v>1E-4</v>
      </c>
      <c r="B766" s="304">
        <f t="shared" ca="1" si="326"/>
        <v>33.337100000001413</v>
      </c>
      <c r="D766" s="306">
        <f t="shared" ca="1" si="327"/>
        <v>-0.6057935603658483</v>
      </c>
      <c r="E766" s="307">
        <f t="shared" ca="1" si="328"/>
        <v>-1.0016676000456677</v>
      </c>
      <c r="F766" s="304">
        <f t="shared" ca="1" si="329"/>
        <v>1.17060831141846</v>
      </c>
      <c r="G766" s="306">
        <f t="shared" ca="1" si="330"/>
        <v>7.1129413659503529</v>
      </c>
      <c r="H766" s="307">
        <f t="shared" ca="1" si="331"/>
        <v>-103.4242525429306</v>
      </c>
      <c r="I766" s="304">
        <f t="shared" ca="1" si="332"/>
        <v>103.66855815019004</v>
      </c>
      <c r="J766" s="306">
        <f t="shared" ca="1" si="333"/>
        <v>644.29262010737602</v>
      </c>
      <c r="K766" s="307">
        <f t="shared" ca="1" si="334"/>
        <v>-5.2446788416998791</v>
      </c>
      <c r="L766" s="304">
        <f t="shared" ca="1" si="319"/>
        <v>644.31396615390861</v>
      </c>
      <c r="M766" s="306">
        <f t="shared" ca="1" si="335"/>
        <v>-1.5021300481827533</v>
      </c>
      <c r="N766" s="304">
        <f t="shared" ca="1" si="336"/>
        <v>-86.065712040654759</v>
      </c>
      <c r="P766" s="310">
        <f t="shared" ca="1" si="337"/>
        <v>23</v>
      </c>
      <c r="Q766" s="304">
        <f t="shared" ca="1" si="338"/>
        <v>0</v>
      </c>
      <c r="R766" s="306">
        <f t="shared" ca="1" si="339"/>
        <v>0</v>
      </c>
      <c r="S766" s="307">
        <f t="shared" ca="1" si="340"/>
        <v>3.0549999999999997</v>
      </c>
      <c r="T766" s="304">
        <f t="shared" ca="1" si="320"/>
        <v>29.969549999999998</v>
      </c>
      <c r="U766" s="311">
        <f t="shared" ca="1" si="321"/>
        <v>0</v>
      </c>
      <c r="V766" s="306">
        <f t="shared" ca="1" si="322"/>
        <v>1.2256426416805695</v>
      </c>
      <c r="W766" s="304">
        <f t="shared" ca="1" si="323"/>
        <v>26.973099114132207</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0.9577417224917717</v>
      </c>
      <c r="AH766" s="304">
        <f t="shared" ca="1" si="347"/>
        <v>-8.8291395676966165</v>
      </c>
    </row>
    <row r="767" spans="1:34" x14ac:dyDescent="0.2">
      <c r="A767" s="347">
        <f t="shared" ca="1" si="325"/>
        <v>1E-4</v>
      </c>
      <c r="B767" s="304">
        <f t="shared" ca="1" si="326"/>
        <v>33.337200000001417</v>
      </c>
      <c r="D767" s="306">
        <f t="shared" ca="1" si="327"/>
        <v>-0.60578958719025311</v>
      </c>
      <c r="E767" s="307">
        <f t="shared" ca="1" si="328"/>
        <v>-1.001641821572731</v>
      </c>
      <c r="F767" s="304">
        <f t="shared" ca="1" si="329"/>
        <v>1.1705841971732216</v>
      </c>
      <c r="G767" s="306">
        <f t="shared" ca="1" si="330"/>
        <v>7.1128807869916342</v>
      </c>
      <c r="H767" s="307">
        <f t="shared" ca="1" si="331"/>
        <v>-103.42435270711276</v>
      </c>
      <c r="I767" s="304">
        <f t="shared" ca="1" si="332"/>
        <v>103.66865392188333</v>
      </c>
      <c r="J767" s="306">
        <f t="shared" ca="1" si="333"/>
        <v>644.29262010737602</v>
      </c>
      <c r="K767" s="307">
        <f t="shared" ca="1" si="334"/>
        <v>-5.2550212719623817</v>
      </c>
      <c r="L767" s="304">
        <f t="shared" ca="1" si="319"/>
        <v>644.31405042370159</v>
      </c>
      <c r="M767" s="306">
        <f t="shared" ca="1" si="335"/>
        <v>-1.5021306974503341</v>
      </c>
      <c r="N767" s="304">
        <f t="shared" ca="1" si="336"/>
        <v>-86.065749240946914</v>
      </c>
      <c r="P767" s="310">
        <f t="shared" ca="1" si="337"/>
        <v>23</v>
      </c>
      <c r="Q767" s="304">
        <f t="shared" ca="1" si="338"/>
        <v>0</v>
      </c>
      <c r="R767" s="306">
        <f t="shared" ca="1" si="339"/>
        <v>0</v>
      </c>
      <c r="S767" s="307">
        <f t="shared" ca="1" si="340"/>
        <v>3.0549999999999997</v>
      </c>
      <c r="T767" s="304">
        <f t="shared" ca="1" si="320"/>
        <v>29.969549999999998</v>
      </c>
      <c r="U767" s="311">
        <f t="shared" ca="1" si="321"/>
        <v>0</v>
      </c>
      <c r="V767" s="306">
        <f t="shared" ca="1" si="322"/>
        <v>1.2256439092936673</v>
      </c>
      <c r="W767" s="304">
        <f t="shared" ca="1" si="323"/>
        <v>26.973176847854923</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0.95771671439928951</v>
      </c>
      <c r="AH767" s="304">
        <f t="shared" ca="1" si="347"/>
        <v>-8.8291650128092343</v>
      </c>
    </row>
    <row r="768" spans="1:34" x14ac:dyDescent="0.2">
      <c r="A768" s="347">
        <f t="shared" ca="1" si="325"/>
        <v>1E-4</v>
      </c>
      <c r="B768" s="304">
        <f t="shared" ca="1" si="326"/>
        <v>33.33730000000142</v>
      </c>
      <c r="D768" s="306">
        <f t="shared" ca="1" si="327"/>
        <v>-0.60578561401609043</v>
      </c>
      <c r="E768" s="307">
        <f t="shared" ca="1" si="328"/>
        <v>-1.0016160434633399</v>
      </c>
      <c r="F768" s="304">
        <f t="shared" ca="1" si="329"/>
        <v>1.1705600833242207</v>
      </c>
      <c r="G768" s="306">
        <f t="shared" ca="1" si="330"/>
        <v>7.1128202084302323</v>
      </c>
      <c r="H768" s="307">
        <f t="shared" ca="1" si="331"/>
        <v>-103.42445286871711</v>
      </c>
      <c r="I768" s="304">
        <f t="shared" ca="1" si="332"/>
        <v>103.66874969107586</v>
      </c>
      <c r="J768" s="306">
        <f t="shared" ca="1" si="333"/>
        <v>644.29262010737602</v>
      </c>
      <c r="K768" s="307">
        <f t="shared" ca="1" si="334"/>
        <v>-5.2653637122411734</v>
      </c>
      <c r="L768" s="304">
        <f t="shared" ca="1" si="319"/>
        <v>644.31413485958058</v>
      </c>
      <c r="M768" s="306">
        <f t="shared" ca="1" si="335"/>
        <v>-1.5021313467111859</v>
      </c>
      <c r="N768" s="304">
        <f t="shared" ca="1" si="336"/>
        <v>-86.065786440853529</v>
      </c>
      <c r="P768" s="310">
        <f t="shared" ca="1" si="337"/>
        <v>23</v>
      </c>
      <c r="Q768" s="304">
        <f t="shared" ca="1" si="338"/>
        <v>0</v>
      </c>
      <c r="R768" s="306">
        <f t="shared" ca="1" si="339"/>
        <v>0</v>
      </c>
      <c r="S768" s="307">
        <f t="shared" ca="1" si="340"/>
        <v>3.0549999999999997</v>
      </c>
      <c r="T768" s="304">
        <f t="shared" ca="1" si="320"/>
        <v>29.969549999999998</v>
      </c>
      <c r="U768" s="311">
        <f t="shared" ca="1" si="321"/>
        <v>0</v>
      </c>
      <c r="V768" s="306">
        <f t="shared" ca="1" si="322"/>
        <v>1.225645176909304</v>
      </c>
      <c r="W768" s="304">
        <f t="shared" ca="1" si="323"/>
        <v>26.973254580481299</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0.95769170665701608</v>
      </c>
      <c r="AH768" s="304">
        <f t="shared" ca="1" si="347"/>
        <v>-8.8291904575629871</v>
      </c>
    </row>
    <row r="769" spans="1:34" x14ac:dyDescent="0.2">
      <c r="A769" s="347">
        <f t="shared" ca="1" si="325"/>
        <v>1E-4</v>
      </c>
      <c r="B769" s="304">
        <f t="shared" ca="1" si="326"/>
        <v>33.337400000001423</v>
      </c>
      <c r="D769" s="306">
        <f t="shared" ca="1" si="327"/>
        <v>-0.60578164084335939</v>
      </c>
      <c r="E769" s="307">
        <f t="shared" ca="1" si="328"/>
        <v>-1.0015902657174891</v>
      </c>
      <c r="F769" s="304">
        <f t="shared" ca="1" si="329"/>
        <v>1.170535969871453</v>
      </c>
      <c r="G769" s="306">
        <f t="shared" ca="1" si="330"/>
        <v>7.1127596302661482</v>
      </c>
      <c r="H769" s="307">
        <f t="shared" ca="1" si="331"/>
        <v>-103.42455302774368</v>
      </c>
      <c r="I769" s="304">
        <f t="shared" ca="1" si="332"/>
        <v>103.66884545776765</v>
      </c>
      <c r="J769" s="306">
        <f t="shared" ca="1" si="333"/>
        <v>644.29262010737602</v>
      </c>
      <c r="K769" s="307">
        <f t="shared" ca="1" si="334"/>
        <v>-5.2757061625359967</v>
      </c>
      <c r="L769" s="304">
        <f t="shared" ca="1" si="319"/>
        <v>644.3142194615458</v>
      </c>
      <c r="M769" s="306">
        <f t="shared" ca="1" si="335"/>
        <v>-1.5021319959653083</v>
      </c>
      <c r="N769" s="304">
        <f t="shared" ca="1" si="336"/>
        <v>-86.065823640374575</v>
      </c>
      <c r="P769" s="310">
        <f t="shared" ca="1" si="337"/>
        <v>23</v>
      </c>
      <c r="Q769" s="304">
        <f t="shared" ca="1" si="338"/>
        <v>0</v>
      </c>
      <c r="R769" s="306">
        <f t="shared" ca="1" si="339"/>
        <v>0</v>
      </c>
      <c r="S769" s="307">
        <f t="shared" ca="1" si="340"/>
        <v>3.0549999999999997</v>
      </c>
      <c r="T769" s="304">
        <f t="shared" ca="1" si="320"/>
        <v>29.969549999999998</v>
      </c>
      <c r="U769" s="311">
        <f t="shared" ca="1" si="321"/>
        <v>0</v>
      </c>
      <c r="V769" s="306">
        <f t="shared" ca="1" si="322"/>
        <v>1.2256464445274795</v>
      </c>
      <c r="W769" s="304">
        <f t="shared" ca="1" si="323"/>
        <v>26.973332312011355</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0.95766669926495673</v>
      </c>
      <c r="AH769" s="304">
        <f t="shared" ca="1" si="347"/>
        <v>-8.8292159019578733</v>
      </c>
    </row>
    <row r="770" spans="1:34" x14ac:dyDescent="0.2">
      <c r="A770" s="347">
        <f t="shared" ca="1" si="325"/>
        <v>1E-4</v>
      </c>
      <c r="B770" s="304">
        <f t="shared" ca="1" si="326"/>
        <v>33.337500000001427</v>
      </c>
      <c r="D770" s="306">
        <f t="shared" ca="1" si="327"/>
        <v>-0.60577766767206365</v>
      </c>
      <c r="E770" s="307">
        <f t="shared" ca="1" si="328"/>
        <v>-1.0015644883351769</v>
      </c>
      <c r="F770" s="304">
        <f t="shared" ca="1" si="329"/>
        <v>1.1705118568149193</v>
      </c>
      <c r="G770" s="306">
        <f t="shared" ca="1" si="330"/>
        <v>7.1126990524993809</v>
      </c>
      <c r="H770" s="307">
        <f t="shared" ca="1" si="331"/>
        <v>-103.42465318419252</v>
      </c>
      <c r="I770" s="304">
        <f t="shared" ca="1" si="332"/>
        <v>103.6689412219587</v>
      </c>
      <c r="J770" s="306">
        <f t="shared" ca="1" si="333"/>
        <v>644.29262010737602</v>
      </c>
      <c r="K770" s="307">
        <f t="shared" ca="1" si="334"/>
        <v>-5.286048622846593</v>
      </c>
      <c r="L770" s="304">
        <f t="shared" ca="1" si="319"/>
        <v>644.31430422959772</v>
      </c>
      <c r="M770" s="306">
        <f t="shared" ca="1" si="335"/>
        <v>-1.5021326452127017</v>
      </c>
      <c r="N770" s="304">
        <f t="shared" ca="1" si="336"/>
        <v>-86.06586083951008</v>
      </c>
      <c r="P770" s="310">
        <f t="shared" ca="1" si="337"/>
        <v>23</v>
      </c>
      <c r="Q770" s="304">
        <f t="shared" ca="1" si="338"/>
        <v>0</v>
      </c>
      <c r="R770" s="306">
        <f t="shared" ca="1" si="339"/>
        <v>0</v>
      </c>
      <c r="S770" s="307">
        <f t="shared" ca="1" si="340"/>
        <v>3.0549999999999997</v>
      </c>
      <c r="T770" s="304">
        <f t="shared" ca="1" si="320"/>
        <v>29.969549999999998</v>
      </c>
      <c r="U770" s="311">
        <f t="shared" ca="1" si="321"/>
        <v>0</v>
      </c>
      <c r="V770" s="306">
        <f t="shared" ca="1" si="322"/>
        <v>1.2256477121481941</v>
      </c>
      <c r="W770" s="304">
        <f t="shared" ca="1" si="323"/>
        <v>26.973410042445089</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0.95764169222310258</v>
      </c>
      <c r="AH770" s="304">
        <f t="shared" ca="1" si="347"/>
        <v>-8.8292413459938981</v>
      </c>
    </row>
    <row r="771" spans="1:34" x14ac:dyDescent="0.2">
      <c r="A771" s="347">
        <f t="shared" ca="1" si="325"/>
        <v>1E-4</v>
      </c>
      <c r="B771" s="304">
        <f t="shared" ca="1" si="326"/>
        <v>33.33760000000143</v>
      </c>
      <c r="D771" s="306">
        <f t="shared" ca="1" si="327"/>
        <v>-0.60577369450220242</v>
      </c>
      <c r="E771" s="307">
        <f t="shared" ca="1" si="328"/>
        <v>-1.0015387113164032</v>
      </c>
      <c r="F771" s="304">
        <f t="shared" ca="1" si="329"/>
        <v>1.1704877441546191</v>
      </c>
      <c r="G771" s="306">
        <f t="shared" ca="1" si="330"/>
        <v>7.1126384751299305</v>
      </c>
      <c r="H771" s="307">
        <f t="shared" ca="1" si="331"/>
        <v>-103.42475333806365</v>
      </c>
      <c r="I771" s="304">
        <f t="shared" ca="1" si="332"/>
        <v>103.66903698364912</v>
      </c>
      <c r="J771" s="306">
        <f t="shared" ca="1" si="333"/>
        <v>644.29262010737602</v>
      </c>
      <c r="K771" s="307">
        <f t="shared" ca="1" si="334"/>
        <v>-5.2963910931727058</v>
      </c>
      <c r="L771" s="304">
        <f t="shared" ca="1" si="319"/>
        <v>644.31438916373691</v>
      </c>
      <c r="M771" s="306">
        <f t="shared" ca="1" si="335"/>
        <v>-1.5021332944533663</v>
      </c>
      <c r="N771" s="304">
        <f t="shared" ca="1" si="336"/>
        <v>-86.065898038260045</v>
      </c>
      <c r="P771" s="310">
        <f t="shared" ca="1" si="337"/>
        <v>23</v>
      </c>
      <c r="Q771" s="304">
        <f t="shared" ca="1" si="338"/>
        <v>0</v>
      </c>
      <c r="R771" s="306">
        <f t="shared" ca="1" si="339"/>
        <v>0</v>
      </c>
      <c r="S771" s="307">
        <f t="shared" ca="1" si="340"/>
        <v>3.0549999999999997</v>
      </c>
      <c r="T771" s="304">
        <f t="shared" ca="1" si="320"/>
        <v>29.969549999999998</v>
      </c>
      <c r="U771" s="311">
        <f t="shared" ca="1" si="321"/>
        <v>0</v>
      </c>
      <c r="V771" s="306">
        <f t="shared" ca="1" si="322"/>
        <v>1.2256489797714476</v>
      </c>
      <c r="W771" s="304">
        <f t="shared" ca="1" si="323"/>
        <v>26.97348777178253</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0.9576166855314554</v>
      </c>
      <c r="AH771" s="304">
        <f t="shared" ca="1" si="347"/>
        <v>-8.8292667896710615</v>
      </c>
    </row>
    <row r="772" spans="1:34" x14ac:dyDescent="0.2">
      <c r="A772" s="347">
        <f t="shared" ca="1" si="325"/>
        <v>1E-4</v>
      </c>
      <c r="B772" s="304">
        <f t="shared" ca="1" si="326"/>
        <v>33.337700000001433</v>
      </c>
      <c r="D772" s="306">
        <f t="shared" ca="1" si="327"/>
        <v>-0.6057697213337756</v>
      </c>
      <c r="E772" s="307">
        <f t="shared" ca="1" si="328"/>
        <v>-1.0015129346611609</v>
      </c>
      <c r="F772" s="304">
        <f t="shared" ca="1" si="329"/>
        <v>1.1704636318905475</v>
      </c>
      <c r="G772" s="306">
        <f t="shared" ca="1" si="330"/>
        <v>7.112577898157797</v>
      </c>
      <c r="H772" s="307">
        <f t="shared" ca="1" si="331"/>
        <v>-103.42485348935712</v>
      </c>
      <c r="I772" s="304">
        <f t="shared" ca="1" si="332"/>
        <v>103.66913274283887</v>
      </c>
      <c r="J772" s="306">
        <f t="shared" ca="1" si="333"/>
        <v>644.29262010737602</v>
      </c>
      <c r="K772" s="307">
        <f t="shared" ca="1" si="334"/>
        <v>-5.3067335735140766</v>
      </c>
      <c r="L772" s="304">
        <f t="shared" ref="L772:L835" ca="1" si="348">SQRT(pos_x^2+pos_z^2)</f>
        <v>644.31447426396358</v>
      </c>
      <c r="M772" s="306">
        <f t="shared" ca="1" si="335"/>
        <v>-1.5021339436873018</v>
      </c>
      <c r="N772" s="304">
        <f t="shared" ca="1" si="336"/>
        <v>-86.065935236624469</v>
      </c>
      <c r="P772" s="310">
        <f t="shared" ca="1" si="337"/>
        <v>23</v>
      </c>
      <c r="Q772" s="304">
        <f t="shared" ca="1" si="338"/>
        <v>0</v>
      </c>
      <c r="R772" s="306">
        <f t="shared" ca="1" si="339"/>
        <v>0</v>
      </c>
      <c r="S772" s="307">
        <f t="shared" ca="1" si="340"/>
        <v>3.0549999999999997</v>
      </c>
      <c r="T772" s="304">
        <f t="shared" ref="T772:T835" ca="1" si="349">m*g</f>
        <v>29.969549999999998</v>
      </c>
      <c r="U772" s="311">
        <f t="shared" ref="U772:U835" ca="1" si="350">IF(pos_xz&lt;L_rampe,Poids*COS(Beta),0)</f>
        <v>0</v>
      </c>
      <c r="V772" s="306">
        <f t="shared" ref="V772:V835" ca="1" si="351">Rho_moyen*(20000-Alt_rampe-pos_z)/(20000+Alt_rampe+pos_z)</f>
        <v>1.2256502473972404</v>
      </c>
      <c r="W772" s="304">
        <f t="shared" ref="W772:W835" ca="1" si="352">1/2*Rho*Sref*Cx*vit_xz^2</f>
        <v>26.973565500023671</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0.95759167919000632</v>
      </c>
      <c r="AH772" s="304">
        <f t="shared" ca="1" si="347"/>
        <v>-8.8292922329893724</v>
      </c>
    </row>
    <row r="773" spans="1:34" x14ac:dyDescent="0.2">
      <c r="A773" s="347">
        <f t="shared" ref="A773:A836" ca="1" si="354">IF(B772+0.01&lt;=T_ini+ROUNDUP(Temps_fin_propu,0), 0.01, IF(K772&gt;0, 0.1, 0.0001))</f>
        <v>1E-4</v>
      </c>
      <c r="B773" s="304">
        <f t="shared" ref="B773:B836" ca="1" si="355">B772+pas</f>
        <v>33.337800000001437</v>
      </c>
      <c r="D773" s="306">
        <f t="shared" ref="D773:D836" ca="1" si="356">IF(AND(L772&lt;L_rampe,Poussee&lt;Poids*SIN(M772)),0,(-W772+Poussee)/m*COS(M772)-U772/m*SIN(M772))</f>
        <v>-0.60576574816678619</v>
      </c>
      <c r="E773" s="307">
        <f t="shared" ref="E773:E836" ca="1" si="357">IF(AND(L772&lt;L_rampe,Poussee&lt;Poids*SIN(M772)),0,(-W772+Poussee)/m*SIN(M772)+U772/m*COS(M772)-Poids/m)</f>
        <v>-1.0014871583694482</v>
      </c>
      <c r="F773" s="304">
        <f t="shared" ref="F773:F836" ca="1" si="358">SQRT(acc_x^2+acc_z^2)</f>
        <v>1.1704395200227042</v>
      </c>
      <c r="G773" s="306">
        <f t="shared" ref="G773:G836" ca="1" si="359">G772+acc_x*pas</f>
        <v>7.1125173215829802</v>
      </c>
      <c r="H773" s="307">
        <f t="shared" ref="H773:H836" ca="1" si="360">H772+acc_z*pas</f>
        <v>-103.42495363807295</v>
      </c>
      <c r="I773" s="304">
        <f t="shared" ref="I773:I836" ca="1" si="361">SQRT(vit_x^2+vit_z^2)</f>
        <v>103.66922849952805</v>
      </c>
      <c r="J773" s="306">
        <f t="shared" ref="J773:J836" ca="1" si="362">J772+0.5*(vit_x+G772)*pas*(K772&gt;=0)</f>
        <v>644.29262010737602</v>
      </c>
      <c r="K773" s="307">
        <f t="shared" ref="K773:K836" ca="1" si="363">K772+0.5*(vit_z+H772)*pas</f>
        <v>-5.3170760638704477</v>
      </c>
      <c r="L773" s="304">
        <f t="shared" ca="1" si="348"/>
        <v>644.3145595302783</v>
      </c>
      <c r="M773" s="306">
        <f t="shared" ref="M773:M836" ca="1" si="364">IF(AND(L772&gt;L_rampe,G773&gt;0),ATAN2(G773,H773),$M$4)</f>
        <v>-1.5021345929145087</v>
      </c>
      <c r="N773" s="304">
        <f t="shared" ref="N773:N836" ca="1" si="365">DEGREES(Beta)</f>
        <v>-86.065972434603367</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3.0549999999999997</v>
      </c>
      <c r="T773" s="304">
        <f t="shared" ca="1" si="349"/>
        <v>29.969549999999998</v>
      </c>
      <c r="U773" s="311">
        <f t="shared" ca="1" si="350"/>
        <v>0</v>
      </c>
      <c r="V773" s="306">
        <f t="shared" ca="1" si="351"/>
        <v>1.2256515150255718</v>
      </c>
      <c r="W773" s="304">
        <f t="shared" ca="1" si="352"/>
        <v>26.973643227168544</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0.9575666731987571</v>
      </c>
      <c r="AH773" s="304">
        <f t="shared" ref="AH773:AH836" ca="1" si="376">IF(AND(L772&lt;L_rampe,Poussee&lt;Poids*SIN(M772)), g*SIN(M772), (-W772+Poussee)/m)</f>
        <v>-8.829317675948829</v>
      </c>
    </row>
    <row r="774" spans="1:34" x14ac:dyDescent="0.2">
      <c r="A774" s="347">
        <f t="shared" ca="1" si="354"/>
        <v>1E-4</v>
      </c>
      <c r="B774" s="304">
        <f t="shared" ca="1" si="355"/>
        <v>33.33790000000144</v>
      </c>
      <c r="D774" s="306">
        <f t="shared" ca="1" si="356"/>
        <v>-0.60576177500123218</v>
      </c>
      <c r="E774" s="307">
        <f t="shared" ca="1" si="357"/>
        <v>-1.0014613824412546</v>
      </c>
      <c r="F774" s="304">
        <f t="shared" ca="1" si="358"/>
        <v>1.1704154085510803</v>
      </c>
      <c r="G774" s="306">
        <f t="shared" ca="1" si="359"/>
        <v>7.1124567454054803</v>
      </c>
      <c r="H774" s="307">
        <f t="shared" ca="1" si="360"/>
        <v>-103.42505378421119</v>
      </c>
      <c r="I774" s="304">
        <f t="shared" ca="1" si="361"/>
        <v>103.66932425371664</v>
      </c>
      <c r="J774" s="306">
        <f t="shared" ca="1" si="362"/>
        <v>644.29262010737602</v>
      </c>
      <c r="K774" s="307">
        <f t="shared" ca="1" si="363"/>
        <v>-5.3274185642415617</v>
      </c>
      <c r="L774" s="304">
        <f t="shared" ca="1" si="348"/>
        <v>644.31464496268131</v>
      </c>
      <c r="M774" s="306">
        <f t="shared" ca="1" si="364"/>
        <v>-1.5021352421349869</v>
      </c>
      <c r="N774" s="304">
        <f t="shared" ca="1" si="365"/>
        <v>-86.066009632196739</v>
      </c>
      <c r="P774" s="310">
        <f t="shared" ca="1" si="366"/>
        <v>23</v>
      </c>
      <c r="Q774" s="304">
        <f t="shared" ca="1" si="367"/>
        <v>0</v>
      </c>
      <c r="R774" s="306">
        <f t="shared" ca="1" si="368"/>
        <v>0</v>
      </c>
      <c r="S774" s="307">
        <f t="shared" ca="1" si="369"/>
        <v>3.0549999999999997</v>
      </c>
      <c r="T774" s="304">
        <f t="shared" ca="1" si="349"/>
        <v>29.969549999999998</v>
      </c>
      <c r="U774" s="311">
        <f t="shared" ca="1" si="350"/>
        <v>0</v>
      </c>
      <c r="V774" s="306">
        <f t="shared" ca="1" si="351"/>
        <v>1.2256527826564416</v>
      </c>
      <c r="W774" s="304">
        <f t="shared" ca="1" si="352"/>
        <v>26.973720953217125</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0.9575416675576971</v>
      </c>
      <c r="AH774" s="304">
        <f t="shared" ca="1" si="376"/>
        <v>-8.829343118549442</v>
      </c>
    </row>
    <row r="775" spans="1:34" x14ac:dyDescent="0.2">
      <c r="A775" s="347">
        <f t="shared" ca="1" si="354"/>
        <v>1E-4</v>
      </c>
      <c r="B775" s="304">
        <f t="shared" ca="1" si="355"/>
        <v>33.338000000001443</v>
      </c>
      <c r="D775" s="306">
        <f t="shared" ca="1" si="356"/>
        <v>-0.60575780183711436</v>
      </c>
      <c r="E775" s="307">
        <f t="shared" ca="1" si="357"/>
        <v>-1.0014356068765888</v>
      </c>
      <c r="F775" s="304">
        <f t="shared" ca="1" si="358"/>
        <v>1.1703912974756838</v>
      </c>
      <c r="G775" s="306">
        <f t="shared" ca="1" si="359"/>
        <v>7.1123961696252964</v>
      </c>
      <c r="H775" s="307">
        <f t="shared" ca="1" si="360"/>
        <v>-103.42515392777187</v>
      </c>
      <c r="I775" s="304">
        <f t="shared" ca="1" si="361"/>
        <v>103.66942000540472</v>
      </c>
      <c r="J775" s="306">
        <f t="shared" ca="1" si="362"/>
        <v>644.29262010737602</v>
      </c>
      <c r="K775" s="307">
        <f t="shared" ca="1" si="363"/>
        <v>-5.3377610746271609</v>
      </c>
      <c r="L775" s="304">
        <f t="shared" ca="1" si="348"/>
        <v>644.31473056117329</v>
      </c>
      <c r="M775" s="306">
        <f t="shared" ca="1" si="364"/>
        <v>-1.5021358913487366</v>
      </c>
      <c r="N775" s="304">
        <f t="shared" ca="1" si="365"/>
        <v>-86.066046829404598</v>
      </c>
      <c r="P775" s="310">
        <f t="shared" ca="1" si="366"/>
        <v>23</v>
      </c>
      <c r="Q775" s="304">
        <f t="shared" ca="1" si="367"/>
        <v>0</v>
      </c>
      <c r="R775" s="306">
        <f t="shared" ca="1" si="368"/>
        <v>0</v>
      </c>
      <c r="S775" s="307">
        <f t="shared" ca="1" si="369"/>
        <v>3.0549999999999997</v>
      </c>
      <c r="T775" s="304">
        <f t="shared" ca="1" si="349"/>
        <v>29.969549999999998</v>
      </c>
      <c r="U775" s="311">
        <f t="shared" ca="1" si="350"/>
        <v>0</v>
      </c>
      <c r="V775" s="306">
        <f t="shared" ca="1" si="351"/>
        <v>1.225654050289851</v>
      </c>
      <c r="W775" s="304">
        <f t="shared" ca="1" si="352"/>
        <v>26.973798678169477</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0.95751666226683518</v>
      </c>
      <c r="AH775" s="304">
        <f t="shared" ca="1" si="376"/>
        <v>-8.8293685607912042</v>
      </c>
    </row>
    <row r="776" spans="1:34" x14ac:dyDescent="0.2">
      <c r="A776" s="347">
        <f t="shared" ca="1" si="354"/>
        <v>1E-4</v>
      </c>
      <c r="B776" s="304">
        <f t="shared" ca="1" si="355"/>
        <v>33.338100000001447</v>
      </c>
      <c r="D776" s="306">
        <f t="shared" ca="1" si="356"/>
        <v>-0.60575382867443539</v>
      </c>
      <c r="E776" s="307">
        <f t="shared" ca="1" si="357"/>
        <v>-1.0014098316754332</v>
      </c>
      <c r="F776" s="304">
        <f t="shared" ca="1" si="358"/>
        <v>1.1703671867965013</v>
      </c>
      <c r="G776" s="306">
        <f t="shared" ca="1" si="359"/>
        <v>7.1123355942424293</v>
      </c>
      <c r="H776" s="307">
        <f t="shared" ca="1" si="360"/>
        <v>-103.42525406875504</v>
      </c>
      <c r="I776" s="304">
        <f t="shared" ca="1" si="361"/>
        <v>103.66951575459228</v>
      </c>
      <c r="J776" s="306">
        <f t="shared" ca="1" si="362"/>
        <v>644.29262010737602</v>
      </c>
      <c r="K776" s="307">
        <f t="shared" ca="1" si="363"/>
        <v>-5.3481035950269868</v>
      </c>
      <c r="L776" s="304">
        <f t="shared" ca="1" si="348"/>
        <v>644.31481632575446</v>
      </c>
      <c r="M776" s="306">
        <f t="shared" ca="1" si="364"/>
        <v>-1.5021365405557576</v>
      </c>
      <c r="N776" s="304">
        <f t="shared" ca="1" si="365"/>
        <v>-86.066084026226932</v>
      </c>
      <c r="P776" s="310">
        <f t="shared" ca="1" si="366"/>
        <v>23</v>
      </c>
      <c r="Q776" s="304">
        <f t="shared" ca="1" si="367"/>
        <v>0</v>
      </c>
      <c r="R776" s="306">
        <f t="shared" ca="1" si="368"/>
        <v>0</v>
      </c>
      <c r="S776" s="307">
        <f t="shared" ca="1" si="369"/>
        <v>3.0549999999999997</v>
      </c>
      <c r="T776" s="304">
        <f t="shared" ca="1" si="349"/>
        <v>29.969549999999998</v>
      </c>
      <c r="U776" s="311">
        <f t="shared" ca="1" si="350"/>
        <v>0</v>
      </c>
      <c r="V776" s="306">
        <f t="shared" ca="1" si="351"/>
        <v>1.2256553179257987</v>
      </c>
      <c r="W776" s="304">
        <f t="shared" ca="1" si="352"/>
        <v>26.973876402025553</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0.95749165732615182</v>
      </c>
      <c r="AH776" s="304">
        <f t="shared" ca="1" si="376"/>
        <v>-8.8293940026741335</v>
      </c>
    </row>
    <row r="777" spans="1:34" x14ac:dyDescent="0.2">
      <c r="A777" s="347">
        <f t="shared" ca="1" si="354"/>
        <v>1E-4</v>
      </c>
      <c r="B777" s="304">
        <f t="shared" ca="1" si="355"/>
        <v>33.33820000000145</v>
      </c>
      <c r="D777" s="306">
        <f t="shared" ca="1" si="356"/>
        <v>-0.60574985551319516</v>
      </c>
      <c r="E777" s="307">
        <f t="shared" ca="1" si="357"/>
        <v>-1.0013840568378001</v>
      </c>
      <c r="F777" s="304">
        <f t="shared" ca="1" si="358"/>
        <v>1.1703430765135441</v>
      </c>
      <c r="G777" s="306">
        <f t="shared" ca="1" si="359"/>
        <v>7.1122750192568782</v>
      </c>
      <c r="H777" s="307">
        <f t="shared" ca="1" si="360"/>
        <v>-103.42535420716072</v>
      </c>
      <c r="I777" s="304">
        <f t="shared" ca="1" si="361"/>
        <v>103.66961150127941</v>
      </c>
      <c r="J777" s="306">
        <f t="shared" ca="1" si="362"/>
        <v>644.29262010737602</v>
      </c>
      <c r="K777" s="307">
        <f t="shared" ca="1" si="363"/>
        <v>-5.3584461254407829</v>
      </c>
      <c r="L777" s="304">
        <f t="shared" ca="1" si="348"/>
        <v>644.31490225642528</v>
      </c>
      <c r="M777" s="306">
        <f t="shared" ca="1" si="364"/>
        <v>-1.5021371897560503</v>
      </c>
      <c r="N777" s="304">
        <f t="shared" ca="1" si="365"/>
        <v>-86.066121222663753</v>
      </c>
      <c r="P777" s="310">
        <f t="shared" ca="1" si="366"/>
        <v>23</v>
      </c>
      <c r="Q777" s="304">
        <f t="shared" ca="1" si="367"/>
        <v>0</v>
      </c>
      <c r="R777" s="306">
        <f t="shared" ca="1" si="368"/>
        <v>0</v>
      </c>
      <c r="S777" s="307">
        <f t="shared" ca="1" si="369"/>
        <v>3.0549999999999997</v>
      </c>
      <c r="T777" s="304">
        <f t="shared" ca="1" si="349"/>
        <v>29.969549999999998</v>
      </c>
      <c r="U777" s="311">
        <f t="shared" ca="1" si="350"/>
        <v>0</v>
      </c>
      <c r="V777" s="306">
        <f t="shared" ca="1" si="351"/>
        <v>1.2256565855642851</v>
      </c>
      <c r="W777" s="304">
        <f t="shared" ca="1" si="352"/>
        <v>26.973954124785397</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0.95746665273566123</v>
      </c>
      <c r="AH777" s="304">
        <f t="shared" ca="1" si="376"/>
        <v>-8.8294194441982174</v>
      </c>
    </row>
    <row r="778" spans="1:34" x14ac:dyDescent="0.2">
      <c r="A778" s="347">
        <f t="shared" ca="1" si="354"/>
        <v>1E-4</v>
      </c>
      <c r="B778" s="304">
        <f t="shared" ca="1" si="355"/>
        <v>33.338300000001453</v>
      </c>
      <c r="D778" s="306">
        <f t="shared" ca="1" si="356"/>
        <v>-0.60574588235339433</v>
      </c>
      <c r="E778" s="307">
        <f t="shared" ca="1" si="357"/>
        <v>-1.0013582823636735</v>
      </c>
      <c r="F778" s="304">
        <f t="shared" ca="1" si="358"/>
        <v>1.170318966626799</v>
      </c>
      <c r="G778" s="306">
        <f t="shared" ca="1" si="359"/>
        <v>7.1122144446686431</v>
      </c>
      <c r="H778" s="307">
        <f t="shared" ca="1" si="360"/>
        <v>-103.42545434298896</v>
      </c>
      <c r="I778" s="304">
        <f t="shared" ca="1" si="361"/>
        <v>103.6697072454661</v>
      </c>
      <c r="J778" s="306">
        <f t="shared" ca="1" si="362"/>
        <v>644.29262010737602</v>
      </c>
      <c r="K778" s="307">
        <f t="shared" ca="1" si="363"/>
        <v>-5.3687886658682906</v>
      </c>
      <c r="L778" s="304">
        <f t="shared" ca="1" si="348"/>
        <v>644.3149883531861</v>
      </c>
      <c r="M778" s="306">
        <f t="shared" ca="1" si="364"/>
        <v>-1.5021378389496147</v>
      </c>
      <c r="N778" s="304">
        <f t="shared" ca="1" si="365"/>
        <v>-86.066158418715091</v>
      </c>
      <c r="P778" s="310">
        <f t="shared" ca="1" si="366"/>
        <v>23</v>
      </c>
      <c r="Q778" s="304">
        <f t="shared" ca="1" si="367"/>
        <v>0</v>
      </c>
      <c r="R778" s="306">
        <f t="shared" ca="1" si="368"/>
        <v>0</v>
      </c>
      <c r="S778" s="307">
        <f t="shared" ca="1" si="369"/>
        <v>3.0549999999999997</v>
      </c>
      <c r="T778" s="304">
        <f t="shared" ca="1" si="349"/>
        <v>29.969549999999998</v>
      </c>
      <c r="U778" s="311">
        <f t="shared" ca="1" si="350"/>
        <v>0</v>
      </c>
      <c r="V778" s="306">
        <f t="shared" ca="1" si="351"/>
        <v>1.2256578532053108</v>
      </c>
      <c r="W778" s="304">
        <f t="shared" ca="1" si="352"/>
        <v>26.974031846449019</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0.95744164849534918</v>
      </c>
      <c r="AH778" s="304">
        <f t="shared" ca="1" si="376"/>
        <v>-8.8294448853634702</v>
      </c>
    </row>
    <row r="779" spans="1:34" x14ac:dyDescent="0.2">
      <c r="A779" s="347">
        <f t="shared" ca="1" si="354"/>
        <v>1E-4</v>
      </c>
      <c r="B779" s="304">
        <f t="shared" ca="1" si="355"/>
        <v>33.338400000001457</v>
      </c>
      <c r="D779" s="306">
        <f t="shared" ca="1" si="356"/>
        <v>-0.60574190919503212</v>
      </c>
      <c r="E779" s="307">
        <f t="shared" ca="1" si="357"/>
        <v>-1.0013325082530535</v>
      </c>
      <c r="F779" s="304">
        <f t="shared" ca="1" si="358"/>
        <v>1.1702948571362664</v>
      </c>
      <c r="G779" s="306">
        <f t="shared" ca="1" si="359"/>
        <v>7.1121538704777238</v>
      </c>
      <c r="H779" s="307">
        <f t="shared" ca="1" si="360"/>
        <v>-103.42555447623978</v>
      </c>
      <c r="I779" s="304">
        <f t="shared" ca="1" si="361"/>
        <v>103.66980298715239</v>
      </c>
      <c r="J779" s="306">
        <f t="shared" ca="1" si="362"/>
        <v>644.29262010737602</v>
      </c>
      <c r="K779" s="307">
        <f t="shared" ca="1" si="363"/>
        <v>-5.3791312163092524</v>
      </c>
      <c r="L779" s="304">
        <f t="shared" ca="1" si="348"/>
        <v>644.31507461603735</v>
      </c>
      <c r="M779" s="306">
        <f t="shared" ca="1" si="364"/>
        <v>-1.502138488136451</v>
      </c>
      <c r="N779" s="304">
        <f t="shared" ca="1" si="365"/>
        <v>-86.066195614380931</v>
      </c>
      <c r="P779" s="310">
        <f t="shared" ca="1" si="366"/>
        <v>23</v>
      </c>
      <c r="Q779" s="304">
        <f t="shared" ca="1" si="367"/>
        <v>0</v>
      </c>
      <c r="R779" s="306">
        <f t="shared" ca="1" si="368"/>
        <v>0</v>
      </c>
      <c r="S779" s="307">
        <f t="shared" ca="1" si="369"/>
        <v>3.0549999999999997</v>
      </c>
      <c r="T779" s="304">
        <f t="shared" ca="1" si="349"/>
        <v>29.969549999999998</v>
      </c>
      <c r="U779" s="311">
        <f t="shared" ca="1" si="350"/>
        <v>0</v>
      </c>
      <c r="V779" s="306">
        <f t="shared" ca="1" si="351"/>
        <v>1.2256591208488745</v>
      </c>
      <c r="W779" s="304">
        <f t="shared" ca="1" si="352"/>
        <v>26.974109567016409</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0.95741664460521214</v>
      </c>
      <c r="AH779" s="304">
        <f t="shared" ca="1" si="376"/>
        <v>-8.8294703261698935</v>
      </c>
    </row>
    <row r="780" spans="1:34" x14ac:dyDescent="0.2">
      <c r="A780" s="347">
        <f t="shared" ca="1" si="354"/>
        <v>1E-4</v>
      </c>
      <c r="B780" s="304">
        <f t="shared" ca="1" si="355"/>
        <v>33.33850000000146</v>
      </c>
      <c r="D780" s="306">
        <f t="shared" ca="1" si="356"/>
        <v>-0.60573793603810944</v>
      </c>
      <c r="E780" s="307">
        <f t="shared" ca="1" si="357"/>
        <v>-1.0013067345059437</v>
      </c>
      <c r="F780" s="304">
        <f t="shared" ca="1" si="358"/>
        <v>1.1702707480419501</v>
      </c>
      <c r="G780" s="306">
        <f t="shared" ca="1" si="359"/>
        <v>7.1120932966841197</v>
      </c>
      <c r="H780" s="307">
        <f t="shared" ca="1" si="360"/>
        <v>-103.42565460691323</v>
      </c>
      <c r="I780" s="304">
        <f t="shared" ca="1" si="361"/>
        <v>103.66989872633836</v>
      </c>
      <c r="J780" s="306">
        <f t="shared" ca="1" si="362"/>
        <v>644.29262010737602</v>
      </c>
      <c r="K780" s="307">
        <f t="shared" ca="1" si="363"/>
        <v>-5.3894737767634098</v>
      </c>
      <c r="L780" s="304">
        <f t="shared" ca="1" si="348"/>
        <v>644.31516104497962</v>
      </c>
      <c r="M780" s="306">
        <f t="shared" ca="1" si="364"/>
        <v>-1.5021391373165589</v>
      </c>
      <c r="N780" s="304">
        <f t="shared" ca="1" si="365"/>
        <v>-86.066232809661244</v>
      </c>
      <c r="P780" s="310">
        <f t="shared" ca="1" si="366"/>
        <v>23</v>
      </c>
      <c r="Q780" s="304">
        <f t="shared" ca="1" si="367"/>
        <v>0</v>
      </c>
      <c r="R780" s="306">
        <f t="shared" ca="1" si="368"/>
        <v>0</v>
      </c>
      <c r="S780" s="307">
        <f t="shared" ca="1" si="369"/>
        <v>3.0549999999999997</v>
      </c>
      <c r="T780" s="304">
        <f t="shared" ca="1" si="349"/>
        <v>29.969549999999998</v>
      </c>
      <c r="U780" s="311">
        <f t="shared" ca="1" si="350"/>
        <v>0</v>
      </c>
      <c r="V780" s="306">
        <f t="shared" ca="1" si="351"/>
        <v>1.2256603884949773</v>
      </c>
      <c r="W780" s="304">
        <f t="shared" ca="1" si="352"/>
        <v>26.974187286487609</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0.95739164106525543</v>
      </c>
      <c r="AH780" s="304">
        <f t="shared" ca="1" si="376"/>
        <v>-8.8294957666174838</v>
      </c>
    </row>
    <row r="781" spans="1:34" x14ac:dyDescent="0.2">
      <c r="A781" s="347">
        <f t="shared" ca="1" si="354"/>
        <v>1E-4</v>
      </c>
      <c r="B781" s="304">
        <f t="shared" ca="1" si="355"/>
        <v>33.338600000001463</v>
      </c>
      <c r="D781" s="306">
        <f t="shared" ca="1" si="356"/>
        <v>-0.60573396288263037</v>
      </c>
      <c r="E781" s="307">
        <f t="shared" ca="1" si="357"/>
        <v>-1.0012809611223279</v>
      </c>
      <c r="F781" s="304">
        <f t="shared" ca="1" si="358"/>
        <v>1.1702466393438387</v>
      </c>
      <c r="G781" s="306">
        <f t="shared" ca="1" si="359"/>
        <v>7.1120327232878315</v>
      </c>
      <c r="H781" s="307">
        <f t="shared" ca="1" si="360"/>
        <v>-103.42575473500933</v>
      </c>
      <c r="I781" s="304">
        <f t="shared" ca="1" si="361"/>
        <v>103.66999446302398</v>
      </c>
      <c r="J781" s="306">
        <f t="shared" ca="1" si="362"/>
        <v>644.29262010737602</v>
      </c>
      <c r="K781" s="307">
        <f t="shared" ca="1" si="363"/>
        <v>-5.3998163472305061</v>
      </c>
      <c r="L781" s="304">
        <f t="shared" ca="1" si="348"/>
        <v>644.31524764001301</v>
      </c>
      <c r="M781" s="306">
        <f t="shared" ca="1" si="364"/>
        <v>-1.5021397864899391</v>
      </c>
      <c r="N781" s="304">
        <f t="shared" ca="1" si="365"/>
        <v>-86.066270004556102</v>
      </c>
      <c r="P781" s="310">
        <f t="shared" ca="1" si="366"/>
        <v>23</v>
      </c>
      <c r="Q781" s="304">
        <f t="shared" ca="1" si="367"/>
        <v>0</v>
      </c>
      <c r="R781" s="306">
        <f t="shared" ca="1" si="368"/>
        <v>0</v>
      </c>
      <c r="S781" s="307">
        <f t="shared" ca="1" si="369"/>
        <v>3.0549999999999997</v>
      </c>
      <c r="T781" s="304">
        <f t="shared" ca="1" si="349"/>
        <v>29.969549999999998</v>
      </c>
      <c r="U781" s="311">
        <f t="shared" ca="1" si="350"/>
        <v>0</v>
      </c>
      <c r="V781" s="306">
        <f t="shared" ca="1" si="351"/>
        <v>1.2256616561436191</v>
      </c>
      <c r="W781" s="304">
        <f t="shared" ca="1" si="352"/>
        <v>26.974265004862605</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0.95736663787546483</v>
      </c>
      <c r="AH781" s="304">
        <f t="shared" ca="1" si="376"/>
        <v>-8.8295212067062554</v>
      </c>
    </row>
    <row r="782" spans="1:34" x14ac:dyDescent="0.2">
      <c r="A782" s="347">
        <f t="shared" ca="1" si="354"/>
        <v>1E-4</v>
      </c>
      <c r="B782" s="304">
        <f t="shared" ca="1" si="355"/>
        <v>33.338700000001467</v>
      </c>
      <c r="D782" s="306">
        <f t="shared" ca="1" si="356"/>
        <v>-0.60572998972859027</v>
      </c>
      <c r="E782" s="307">
        <f t="shared" ca="1" si="357"/>
        <v>-1.0012551881022116</v>
      </c>
      <c r="F782" s="304">
        <f t="shared" ca="1" si="358"/>
        <v>1.1702225310419352</v>
      </c>
      <c r="G782" s="306">
        <f t="shared" ca="1" si="359"/>
        <v>7.1119721502888584</v>
      </c>
      <c r="H782" s="307">
        <f t="shared" ca="1" si="360"/>
        <v>-103.42585486052815</v>
      </c>
      <c r="I782" s="304">
        <f t="shared" ca="1" si="361"/>
        <v>103.67009019720933</v>
      </c>
      <c r="J782" s="306">
        <f t="shared" ca="1" si="362"/>
        <v>644.29262010737602</v>
      </c>
      <c r="K782" s="307">
        <f t="shared" ca="1" si="363"/>
        <v>-5.4101589277102828</v>
      </c>
      <c r="L782" s="304">
        <f t="shared" ca="1" si="348"/>
        <v>644.31533440113822</v>
      </c>
      <c r="M782" s="306">
        <f t="shared" ca="1" si="364"/>
        <v>-1.5021404356565911</v>
      </c>
      <c r="N782" s="304">
        <f t="shared" ca="1" si="365"/>
        <v>-86.066307199065463</v>
      </c>
      <c r="P782" s="310">
        <f t="shared" ca="1" si="366"/>
        <v>23</v>
      </c>
      <c r="Q782" s="304">
        <f t="shared" ca="1" si="367"/>
        <v>0</v>
      </c>
      <c r="R782" s="306">
        <f t="shared" ca="1" si="368"/>
        <v>0</v>
      </c>
      <c r="S782" s="307">
        <f t="shared" ca="1" si="369"/>
        <v>3.0549999999999997</v>
      </c>
      <c r="T782" s="304">
        <f t="shared" ca="1" si="349"/>
        <v>29.969549999999998</v>
      </c>
      <c r="U782" s="311">
        <f t="shared" ca="1" si="350"/>
        <v>0</v>
      </c>
      <c r="V782" s="306">
        <f t="shared" ca="1" si="351"/>
        <v>1.2256629237947987</v>
      </c>
      <c r="W782" s="304">
        <f t="shared" ca="1" si="352"/>
        <v>26.974342722141404</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0.95734163503584391</v>
      </c>
      <c r="AH782" s="304">
        <f t="shared" ca="1" si="376"/>
        <v>-8.8295466464362047</v>
      </c>
    </row>
    <row r="783" spans="1:34" x14ac:dyDescent="0.2">
      <c r="A783" s="347">
        <f t="shared" ca="1" si="354"/>
        <v>1E-4</v>
      </c>
      <c r="B783" s="304">
        <f t="shared" ca="1" si="355"/>
        <v>33.33880000000147</v>
      </c>
      <c r="D783" s="306">
        <f t="shared" ca="1" si="356"/>
        <v>-0.60572601657599445</v>
      </c>
      <c r="E783" s="307">
        <f t="shared" ca="1" si="357"/>
        <v>-1.0012294154455894</v>
      </c>
      <c r="F783" s="304">
        <f t="shared" ca="1" si="358"/>
        <v>1.1701984231362383</v>
      </c>
      <c r="G783" s="306">
        <f t="shared" ca="1" si="359"/>
        <v>7.1119115776872004</v>
      </c>
      <c r="H783" s="307">
        <f t="shared" ca="1" si="360"/>
        <v>-103.42595498346969</v>
      </c>
      <c r="I783" s="304">
        <f t="shared" ca="1" si="361"/>
        <v>103.67018592889443</v>
      </c>
      <c r="J783" s="306">
        <f t="shared" ca="1" si="362"/>
        <v>644.29262010737602</v>
      </c>
      <c r="K783" s="307">
        <f t="shared" ca="1" si="363"/>
        <v>-5.4205015182024825</v>
      </c>
      <c r="L783" s="304">
        <f t="shared" ca="1" si="348"/>
        <v>644.31542132835557</v>
      </c>
      <c r="M783" s="306">
        <f t="shared" ca="1" si="364"/>
        <v>-1.5021410848165153</v>
      </c>
      <c r="N783" s="304">
        <f t="shared" ca="1" si="365"/>
        <v>-86.066344393189354</v>
      </c>
      <c r="P783" s="310">
        <f t="shared" ca="1" si="366"/>
        <v>23</v>
      </c>
      <c r="Q783" s="304">
        <f t="shared" ca="1" si="367"/>
        <v>0</v>
      </c>
      <c r="R783" s="306">
        <f t="shared" ca="1" si="368"/>
        <v>0</v>
      </c>
      <c r="S783" s="307">
        <f t="shared" ca="1" si="369"/>
        <v>3.0549999999999997</v>
      </c>
      <c r="T783" s="304">
        <f t="shared" ca="1" si="349"/>
        <v>29.969549999999998</v>
      </c>
      <c r="U783" s="311">
        <f t="shared" ca="1" si="350"/>
        <v>0</v>
      </c>
      <c r="V783" s="306">
        <f t="shared" ca="1" si="351"/>
        <v>1.2256641914485176</v>
      </c>
      <c r="W783" s="304">
        <f t="shared" ca="1" si="352"/>
        <v>26.974420438324042</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0.95731663254639088</v>
      </c>
      <c r="AH783" s="304">
        <f t="shared" ca="1" si="376"/>
        <v>-8.8295720858073352</v>
      </c>
    </row>
    <row r="784" spans="1:34" x14ac:dyDescent="0.2">
      <c r="A784" s="347">
        <f t="shared" ca="1" si="354"/>
        <v>1E-4</v>
      </c>
      <c r="B784" s="304">
        <f t="shared" ca="1" si="355"/>
        <v>33.338900000001473</v>
      </c>
      <c r="D784" s="306">
        <f t="shared" ca="1" si="356"/>
        <v>-0.60572204342484059</v>
      </c>
      <c r="E784" s="307">
        <f t="shared" ca="1" si="357"/>
        <v>-1.0012036431524542</v>
      </c>
      <c r="F784" s="304">
        <f t="shared" ca="1" si="358"/>
        <v>1.1701743156267408</v>
      </c>
      <c r="G784" s="306">
        <f t="shared" ca="1" si="359"/>
        <v>7.1118510054828583</v>
      </c>
      <c r="H784" s="307">
        <f t="shared" ca="1" si="360"/>
        <v>-103.426055103834</v>
      </c>
      <c r="I784" s="304">
        <f t="shared" ca="1" si="361"/>
        <v>103.67028165807932</v>
      </c>
      <c r="J784" s="306">
        <f t="shared" ca="1" si="362"/>
        <v>644.29262010737602</v>
      </c>
      <c r="K784" s="307">
        <f t="shared" ca="1" si="363"/>
        <v>-5.4308441187068475</v>
      </c>
      <c r="L784" s="304">
        <f t="shared" ca="1" si="348"/>
        <v>644.31550842166541</v>
      </c>
      <c r="M784" s="306">
        <f t="shared" ca="1" si="364"/>
        <v>-1.5021417339697116</v>
      </c>
      <c r="N784" s="304">
        <f t="shared" ca="1" si="365"/>
        <v>-86.066381586927761</v>
      </c>
      <c r="P784" s="310">
        <f t="shared" ca="1" si="366"/>
        <v>23</v>
      </c>
      <c r="Q784" s="304">
        <f t="shared" ca="1" si="367"/>
        <v>0</v>
      </c>
      <c r="R784" s="306">
        <f t="shared" ca="1" si="368"/>
        <v>0</v>
      </c>
      <c r="S784" s="307">
        <f t="shared" ca="1" si="369"/>
        <v>3.0549999999999997</v>
      </c>
      <c r="T784" s="304">
        <f t="shared" ca="1" si="349"/>
        <v>29.969549999999998</v>
      </c>
      <c r="U784" s="311">
        <f t="shared" ca="1" si="350"/>
        <v>0</v>
      </c>
      <c r="V784" s="306">
        <f t="shared" ca="1" si="351"/>
        <v>1.2256654591047749</v>
      </c>
      <c r="W784" s="304">
        <f t="shared" ca="1" si="352"/>
        <v>26.974498153410511</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0.95729163040709508</v>
      </c>
      <c r="AH784" s="304">
        <f t="shared" ca="1" si="376"/>
        <v>-8.8295975248196541</v>
      </c>
    </row>
    <row r="785" spans="1:34" x14ac:dyDescent="0.2">
      <c r="A785" s="347">
        <f t="shared" ca="1" si="354"/>
        <v>1E-4</v>
      </c>
      <c r="B785" s="304">
        <f t="shared" ca="1" si="355"/>
        <v>33.339000000001477</v>
      </c>
      <c r="D785" s="306">
        <f t="shared" ca="1" si="356"/>
        <v>-0.60571807027513203</v>
      </c>
      <c r="E785" s="307">
        <f t="shared" ca="1" si="357"/>
        <v>-1.0011778712228061</v>
      </c>
      <c r="F785" s="304">
        <f t="shared" ca="1" si="358"/>
        <v>1.1701502085134452</v>
      </c>
      <c r="G785" s="306">
        <f t="shared" ca="1" si="359"/>
        <v>7.1117904336758304</v>
      </c>
      <c r="H785" s="307">
        <f t="shared" ca="1" si="360"/>
        <v>-103.42615522162113</v>
      </c>
      <c r="I785" s="304">
        <f t="shared" ca="1" si="361"/>
        <v>103.67037738476402</v>
      </c>
      <c r="J785" s="306">
        <f t="shared" ca="1" si="362"/>
        <v>644.29262010737602</v>
      </c>
      <c r="K785" s="307">
        <f t="shared" ca="1" si="363"/>
        <v>-5.4411867292231202</v>
      </c>
      <c r="L785" s="304">
        <f t="shared" ca="1" si="348"/>
        <v>644.3155956810682</v>
      </c>
      <c r="M785" s="306">
        <f t="shared" ca="1" si="364"/>
        <v>-1.5021423831161804</v>
      </c>
      <c r="N785" s="304">
        <f t="shared" ca="1" si="365"/>
        <v>-86.066418780280713</v>
      </c>
      <c r="P785" s="310">
        <f t="shared" ca="1" si="366"/>
        <v>23</v>
      </c>
      <c r="Q785" s="304">
        <f t="shared" ca="1" si="367"/>
        <v>0</v>
      </c>
      <c r="R785" s="306">
        <f t="shared" ca="1" si="368"/>
        <v>0</v>
      </c>
      <c r="S785" s="307">
        <f t="shared" ca="1" si="369"/>
        <v>3.0549999999999997</v>
      </c>
      <c r="T785" s="304">
        <f t="shared" ca="1" si="349"/>
        <v>29.969549999999998</v>
      </c>
      <c r="U785" s="311">
        <f t="shared" ca="1" si="350"/>
        <v>0</v>
      </c>
      <c r="V785" s="306">
        <f t="shared" ca="1" si="351"/>
        <v>1.2256667267635706</v>
      </c>
      <c r="W785" s="304">
        <f t="shared" ca="1" si="352"/>
        <v>26.974575867400823</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0.95726662861796008</v>
      </c>
      <c r="AH785" s="304">
        <f t="shared" ca="1" si="376"/>
        <v>-8.8296229634731631</v>
      </c>
    </row>
    <row r="786" spans="1:34" x14ac:dyDescent="0.2">
      <c r="A786" s="347">
        <f t="shared" ca="1" si="354"/>
        <v>1E-4</v>
      </c>
      <c r="B786" s="304">
        <f t="shared" ca="1" si="355"/>
        <v>33.33910000000148</v>
      </c>
      <c r="D786" s="306">
        <f t="shared" ca="1" si="356"/>
        <v>-0.60571409712686619</v>
      </c>
      <c r="E786" s="307">
        <f t="shared" ca="1" si="357"/>
        <v>-1.0011520996566432</v>
      </c>
      <c r="F786" s="304">
        <f t="shared" ca="1" si="358"/>
        <v>1.1701261017963491</v>
      </c>
      <c r="G786" s="306">
        <f t="shared" ca="1" si="359"/>
        <v>7.1117298622661176</v>
      </c>
      <c r="H786" s="307">
        <f t="shared" ca="1" si="360"/>
        <v>-103.42625533683109</v>
      </c>
      <c r="I786" s="304">
        <f t="shared" ca="1" si="361"/>
        <v>103.67047310894857</v>
      </c>
      <c r="J786" s="306">
        <f t="shared" ca="1" si="362"/>
        <v>644.29262010737602</v>
      </c>
      <c r="K786" s="307">
        <f t="shared" ca="1" si="363"/>
        <v>-5.4515293497510431</v>
      </c>
      <c r="L786" s="304">
        <f t="shared" ca="1" si="348"/>
        <v>644.31568310656439</v>
      </c>
      <c r="M786" s="306">
        <f t="shared" ca="1" si="364"/>
        <v>-1.5021430322559217</v>
      </c>
      <c r="N786" s="304">
        <f t="shared" ca="1" si="365"/>
        <v>-86.066455973248196</v>
      </c>
      <c r="P786" s="310">
        <f t="shared" ca="1" si="366"/>
        <v>23</v>
      </c>
      <c r="Q786" s="304">
        <f t="shared" ca="1" si="367"/>
        <v>0</v>
      </c>
      <c r="R786" s="306">
        <f t="shared" ca="1" si="368"/>
        <v>0</v>
      </c>
      <c r="S786" s="307">
        <f t="shared" ca="1" si="369"/>
        <v>3.0549999999999997</v>
      </c>
      <c r="T786" s="304">
        <f t="shared" ca="1" si="349"/>
        <v>29.969549999999998</v>
      </c>
      <c r="U786" s="311">
        <f t="shared" ca="1" si="350"/>
        <v>0</v>
      </c>
      <c r="V786" s="306">
        <f t="shared" ca="1" si="351"/>
        <v>1.2256679944249051</v>
      </c>
      <c r="W786" s="304">
        <f t="shared" ca="1" si="352"/>
        <v>26.974653580294987</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0.95724162717897876</v>
      </c>
      <c r="AH786" s="304">
        <f t="shared" ca="1" si="376"/>
        <v>-8.829648401767864</v>
      </c>
    </row>
    <row r="787" spans="1:34" x14ac:dyDescent="0.2">
      <c r="A787" s="347">
        <f t="shared" ca="1" si="354"/>
        <v>1E-4</v>
      </c>
      <c r="B787" s="304">
        <f t="shared" ca="1" si="355"/>
        <v>33.339200000001483</v>
      </c>
      <c r="D787" s="306">
        <f t="shared" ca="1" si="356"/>
        <v>-0.60571012398004453</v>
      </c>
      <c r="E787" s="307">
        <f t="shared" ca="1" si="357"/>
        <v>-1.0011263284539602</v>
      </c>
      <c r="F787" s="304">
        <f t="shared" ca="1" si="358"/>
        <v>1.170101995475449</v>
      </c>
      <c r="G787" s="306">
        <f t="shared" ca="1" si="359"/>
        <v>7.1116692912537198</v>
      </c>
      <c r="H787" s="307">
        <f t="shared" ca="1" si="360"/>
        <v>-103.42635544946394</v>
      </c>
      <c r="I787" s="304">
        <f t="shared" ca="1" si="361"/>
        <v>103.67056883063303</v>
      </c>
      <c r="J787" s="306">
        <f t="shared" ca="1" si="362"/>
        <v>644.29262010737602</v>
      </c>
      <c r="K787" s="307">
        <f t="shared" ca="1" si="363"/>
        <v>-5.4618719802903577</v>
      </c>
      <c r="L787" s="304">
        <f t="shared" ca="1" si="348"/>
        <v>644.31577069815432</v>
      </c>
      <c r="M787" s="306">
        <f t="shared" ca="1" si="364"/>
        <v>-1.5021436813889353</v>
      </c>
      <c r="N787" s="304">
        <f t="shared" ca="1" si="365"/>
        <v>-86.066493165830224</v>
      </c>
      <c r="P787" s="310">
        <f t="shared" ca="1" si="366"/>
        <v>23</v>
      </c>
      <c r="Q787" s="304">
        <f t="shared" ca="1" si="367"/>
        <v>0</v>
      </c>
      <c r="R787" s="306">
        <f t="shared" ca="1" si="368"/>
        <v>0</v>
      </c>
      <c r="S787" s="307">
        <f t="shared" ca="1" si="369"/>
        <v>3.0549999999999997</v>
      </c>
      <c r="T787" s="304">
        <f t="shared" ca="1" si="349"/>
        <v>29.969549999999998</v>
      </c>
      <c r="U787" s="311">
        <f t="shared" ca="1" si="350"/>
        <v>0</v>
      </c>
      <c r="V787" s="306">
        <f t="shared" ca="1" si="351"/>
        <v>1.2256692620887781</v>
      </c>
      <c r="W787" s="304">
        <f t="shared" ca="1" si="352"/>
        <v>26.974731292093026</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0.95721662609015112</v>
      </c>
      <c r="AH787" s="304">
        <f t="shared" ca="1" si="376"/>
        <v>-8.8296738397037604</v>
      </c>
    </row>
    <row r="788" spans="1:34" x14ac:dyDescent="0.2">
      <c r="A788" s="347">
        <f t="shared" ca="1" si="354"/>
        <v>1E-4</v>
      </c>
      <c r="B788" s="304">
        <f t="shared" ca="1" si="355"/>
        <v>33.339300000001487</v>
      </c>
      <c r="D788" s="306">
        <f t="shared" ca="1" si="356"/>
        <v>-0.60570615083467083</v>
      </c>
      <c r="E788" s="307">
        <f t="shared" ca="1" si="357"/>
        <v>-1.0011005576147483</v>
      </c>
      <c r="F788" s="304">
        <f t="shared" ca="1" si="358"/>
        <v>1.1700778895507395</v>
      </c>
      <c r="G788" s="306">
        <f t="shared" ca="1" si="359"/>
        <v>7.1116087206386362</v>
      </c>
      <c r="H788" s="307">
        <f t="shared" ca="1" si="360"/>
        <v>-103.4264555595197</v>
      </c>
      <c r="I788" s="304">
        <f t="shared" ca="1" si="361"/>
        <v>103.6706645498174</v>
      </c>
      <c r="J788" s="306">
        <f t="shared" ca="1" si="362"/>
        <v>644.29262010737602</v>
      </c>
      <c r="K788" s="307">
        <f t="shared" ca="1" si="363"/>
        <v>-5.4722146208408065</v>
      </c>
      <c r="L788" s="304">
        <f t="shared" ca="1" si="348"/>
        <v>644.31585845583845</v>
      </c>
      <c r="M788" s="306">
        <f t="shared" ca="1" si="364"/>
        <v>-1.5021443305152216</v>
      </c>
      <c r="N788" s="304">
        <f t="shared" ca="1" si="365"/>
        <v>-86.066530358026796</v>
      </c>
      <c r="P788" s="310">
        <f t="shared" ca="1" si="366"/>
        <v>23</v>
      </c>
      <c r="Q788" s="304">
        <f t="shared" ca="1" si="367"/>
        <v>0</v>
      </c>
      <c r="R788" s="306">
        <f t="shared" ca="1" si="368"/>
        <v>0</v>
      </c>
      <c r="S788" s="307">
        <f t="shared" ca="1" si="369"/>
        <v>3.0549999999999997</v>
      </c>
      <c r="T788" s="304">
        <f t="shared" ca="1" si="349"/>
        <v>29.969549999999998</v>
      </c>
      <c r="U788" s="311">
        <f t="shared" ca="1" si="350"/>
        <v>0</v>
      </c>
      <c r="V788" s="306">
        <f t="shared" ca="1" si="351"/>
        <v>1.2256705297551895</v>
      </c>
      <c r="W788" s="304">
        <f t="shared" ca="1" si="352"/>
        <v>26.974809002794935</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0.95719162535146829</v>
      </c>
      <c r="AH788" s="304">
        <f t="shared" ca="1" si="376"/>
        <v>-8.8296992772808611</v>
      </c>
    </row>
    <row r="789" spans="1:34" x14ac:dyDescent="0.2">
      <c r="A789" s="347">
        <f t="shared" ca="1" si="354"/>
        <v>1E-4</v>
      </c>
      <c r="B789" s="304">
        <f t="shared" ca="1" si="355"/>
        <v>33.33940000000149</v>
      </c>
      <c r="D789" s="306">
        <f t="shared" ca="1" si="356"/>
        <v>-0.60570217769074219</v>
      </c>
      <c r="E789" s="307">
        <f t="shared" ca="1" si="357"/>
        <v>-1.0010747871390144</v>
      </c>
      <c r="F789" s="304">
        <f t="shared" ca="1" si="358"/>
        <v>1.1700537840222263</v>
      </c>
      <c r="G789" s="306">
        <f t="shared" ca="1" si="359"/>
        <v>7.1115481504208669</v>
      </c>
      <c r="H789" s="307">
        <f t="shared" ca="1" si="360"/>
        <v>-103.42655566699841</v>
      </c>
      <c r="I789" s="304">
        <f t="shared" ca="1" si="361"/>
        <v>103.67076026650174</v>
      </c>
      <c r="J789" s="306">
        <f t="shared" ca="1" si="362"/>
        <v>644.29262010737602</v>
      </c>
      <c r="K789" s="307">
        <f t="shared" ca="1" si="363"/>
        <v>-5.4825572714021327</v>
      </c>
      <c r="L789" s="304">
        <f t="shared" ca="1" si="348"/>
        <v>644.31594637961723</v>
      </c>
      <c r="M789" s="306">
        <f t="shared" ca="1" si="364"/>
        <v>-1.5021449796347808</v>
      </c>
      <c r="N789" s="304">
        <f t="shared" ca="1" si="365"/>
        <v>-86.066567549837941</v>
      </c>
      <c r="P789" s="310">
        <f t="shared" ca="1" si="366"/>
        <v>23</v>
      </c>
      <c r="Q789" s="304">
        <f t="shared" ca="1" si="367"/>
        <v>0</v>
      </c>
      <c r="R789" s="306">
        <f t="shared" ca="1" si="368"/>
        <v>0</v>
      </c>
      <c r="S789" s="307">
        <f t="shared" ca="1" si="369"/>
        <v>3.0549999999999997</v>
      </c>
      <c r="T789" s="304">
        <f t="shared" ca="1" si="349"/>
        <v>29.969549999999998</v>
      </c>
      <c r="U789" s="311">
        <f t="shared" ca="1" si="350"/>
        <v>0</v>
      </c>
      <c r="V789" s="306">
        <f t="shared" ca="1" si="351"/>
        <v>1.2256717974241396</v>
      </c>
      <c r="W789" s="304">
        <f t="shared" ca="1" si="352"/>
        <v>26.974886712400739</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0.95716662496293736</v>
      </c>
      <c r="AH789" s="304">
        <f t="shared" ca="1" si="376"/>
        <v>-8.8297247144991609</v>
      </c>
    </row>
    <row r="790" spans="1:34" x14ac:dyDescent="0.2">
      <c r="A790" s="347">
        <f t="shared" ca="1" si="354"/>
        <v>1E-4</v>
      </c>
      <c r="B790" s="304">
        <f t="shared" ca="1" si="355"/>
        <v>33.339500000001493</v>
      </c>
      <c r="D790" s="306">
        <f t="shared" ca="1" si="356"/>
        <v>-0.6056982045482584</v>
      </c>
      <c r="E790" s="307">
        <f t="shared" ca="1" si="357"/>
        <v>-1.0010490170267445</v>
      </c>
      <c r="F790" s="304">
        <f t="shared" ca="1" si="358"/>
        <v>1.170029678889897</v>
      </c>
      <c r="G790" s="306">
        <f t="shared" ca="1" si="359"/>
        <v>7.1114875806004116</v>
      </c>
      <c r="H790" s="307">
        <f t="shared" ca="1" si="360"/>
        <v>-103.42665577190012</v>
      </c>
      <c r="I790" s="304">
        <f t="shared" ca="1" si="361"/>
        <v>103.67085598068607</v>
      </c>
      <c r="J790" s="306">
        <f t="shared" ca="1" si="362"/>
        <v>644.29262010737602</v>
      </c>
      <c r="K790" s="307">
        <f t="shared" ca="1" si="363"/>
        <v>-5.4928999319740779</v>
      </c>
      <c r="L790" s="304">
        <f t="shared" ca="1" si="348"/>
        <v>644.31603446949089</v>
      </c>
      <c r="M790" s="306">
        <f t="shared" ca="1" si="364"/>
        <v>-1.5021456287476125</v>
      </c>
      <c r="N790" s="304">
        <f t="shared" ca="1" si="365"/>
        <v>-86.066604741263617</v>
      </c>
      <c r="P790" s="310">
        <f t="shared" ca="1" si="366"/>
        <v>23</v>
      </c>
      <c r="Q790" s="304">
        <f t="shared" ca="1" si="367"/>
        <v>0</v>
      </c>
      <c r="R790" s="306">
        <f t="shared" ca="1" si="368"/>
        <v>0</v>
      </c>
      <c r="S790" s="307">
        <f t="shared" ca="1" si="369"/>
        <v>3.0549999999999997</v>
      </c>
      <c r="T790" s="304">
        <f t="shared" ca="1" si="349"/>
        <v>29.969549999999998</v>
      </c>
      <c r="U790" s="311">
        <f t="shared" ca="1" si="350"/>
        <v>0</v>
      </c>
      <c r="V790" s="306">
        <f t="shared" ca="1" si="351"/>
        <v>1.2256730650956278</v>
      </c>
      <c r="W790" s="304">
        <f t="shared" ca="1" si="352"/>
        <v>26.974964420910425</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0.95714162492454236</v>
      </c>
      <c r="AH790" s="304">
        <f t="shared" ca="1" si="376"/>
        <v>-8.829750151358672</v>
      </c>
    </row>
    <row r="791" spans="1:34" x14ac:dyDescent="0.2">
      <c r="A791" s="347">
        <f t="shared" ca="1" si="354"/>
        <v>1E-4</v>
      </c>
      <c r="B791" s="304">
        <f t="shared" ca="1" si="355"/>
        <v>33.339600000001496</v>
      </c>
      <c r="D791" s="306">
        <f t="shared" ca="1" si="356"/>
        <v>-0.60569423140722445</v>
      </c>
      <c r="E791" s="307">
        <f t="shared" ca="1" si="357"/>
        <v>-1.0010232472779457</v>
      </c>
      <c r="F791" s="304">
        <f t="shared" ca="1" si="358"/>
        <v>1.1700055741537607</v>
      </c>
      <c r="G791" s="306">
        <f t="shared" ca="1" si="359"/>
        <v>7.1114270111772706</v>
      </c>
      <c r="H791" s="307">
        <f t="shared" ca="1" si="360"/>
        <v>-103.42675587422484</v>
      </c>
      <c r="I791" s="304">
        <f t="shared" ca="1" si="361"/>
        <v>103.67095169237044</v>
      </c>
      <c r="J791" s="306">
        <f t="shared" ca="1" si="362"/>
        <v>644.29262010737602</v>
      </c>
      <c r="K791" s="307">
        <f t="shared" ca="1" si="363"/>
        <v>-5.5032426025563845</v>
      </c>
      <c r="L791" s="304">
        <f t="shared" ca="1" si="348"/>
        <v>644.3161227254601</v>
      </c>
      <c r="M791" s="306">
        <f t="shared" ca="1" si="364"/>
        <v>-1.5021462778537171</v>
      </c>
      <c r="N791" s="304">
        <f t="shared" ca="1" si="365"/>
        <v>-86.066641932303867</v>
      </c>
      <c r="P791" s="310">
        <f t="shared" ca="1" si="366"/>
        <v>23</v>
      </c>
      <c r="Q791" s="304">
        <f t="shared" ca="1" si="367"/>
        <v>0</v>
      </c>
      <c r="R791" s="306">
        <f t="shared" ca="1" si="368"/>
        <v>0</v>
      </c>
      <c r="S791" s="307">
        <f t="shared" ca="1" si="369"/>
        <v>3.0549999999999997</v>
      </c>
      <c r="T791" s="304">
        <f t="shared" ca="1" si="349"/>
        <v>29.969549999999998</v>
      </c>
      <c r="U791" s="311">
        <f t="shared" ca="1" si="350"/>
        <v>0</v>
      </c>
      <c r="V791" s="306">
        <f t="shared" ca="1" si="351"/>
        <v>1.2256743327696547</v>
      </c>
      <c r="W791" s="304">
        <f t="shared" ca="1" si="352"/>
        <v>26.975042128324031</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0.95711662523629215</v>
      </c>
      <c r="AH791" s="304">
        <f t="shared" ca="1" si="376"/>
        <v>-8.8297755878593875</v>
      </c>
    </row>
    <row r="792" spans="1:34" x14ac:dyDescent="0.2">
      <c r="A792" s="347">
        <f t="shared" ca="1" si="354"/>
        <v>1E-4</v>
      </c>
      <c r="B792" s="304">
        <f t="shared" ca="1" si="355"/>
        <v>33.3397000000015</v>
      </c>
      <c r="D792" s="306">
        <f t="shared" ca="1" si="356"/>
        <v>-0.60569025826763823</v>
      </c>
      <c r="E792" s="307">
        <f t="shared" ca="1" si="357"/>
        <v>-1.0009974778926054</v>
      </c>
      <c r="F792" s="304">
        <f t="shared" ca="1" si="358"/>
        <v>1.1699814698138067</v>
      </c>
      <c r="G792" s="306">
        <f t="shared" ca="1" si="359"/>
        <v>7.1113664421514438</v>
      </c>
      <c r="H792" s="307">
        <f t="shared" ca="1" si="360"/>
        <v>-103.42685597397262</v>
      </c>
      <c r="I792" s="304">
        <f t="shared" ca="1" si="361"/>
        <v>103.67104740155486</v>
      </c>
      <c r="J792" s="306">
        <f t="shared" ca="1" si="362"/>
        <v>644.29262010737602</v>
      </c>
      <c r="K792" s="307">
        <f t="shared" ca="1" si="363"/>
        <v>-5.5135852831487941</v>
      </c>
      <c r="L792" s="304">
        <f t="shared" ca="1" si="348"/>
        <v>644.31621114752511</v>
      </c>
      <c r="M792" s="306">
        <f t="shared" ca="1" si="364"/>
        <v>-1.5021469269530947</v>
      </c>
      <c r="N792" s="304">
        <f t="shared" ca="1" si="365"/>
        <v>-86.066679122958689</v>
      </c>
      <c r="P792" s="310">
        <f t="shared" ca="1" si="366"/>
        <v>23</v>
      </c>
      <c r="Q792" s="304">
        <f t="shared" ca="1" si="367"/>
        <v>0</v>
      </c>
      <c r="R792" s="306">
        <f t="shared" ca="1" si="368"/>
        <v>0</v>
      </c>
      <c r="S792" s="307">
        <f t="shared" ca="1" si="369"/>
        <v>3.0549999999999997</v>
      </c>
      <c r="T792" s="304">
        <f t="shared" ca="1" si="349"/>
        <v>29.969549999999998</v>
      </c>
      <c r="U792" s="311">
        <f t="shared" ca="1" si="350"/>
        <v>0</v>
      </c>
      <c r="V792" s="306">
        <f t="shared" ca="1" si="351"/>
        <v>1.2256756004462197</v>
      </c>
      <c r="W792" s="304">
        <f t="shared" ca="1" si="352"/>
        <v>26.975119834641539</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0.95709162589817431</v>
      </c>
      <c r="AH792" s="304">
        <f t="shared" ca="1" si="376"/>
        <v>-8.8298010240013198</v>
      </c>
    </row>
    <row r="793" spans="1:34" x14ac:dyDescent="0.2">
      <c r="A793" s="347">
        <f t="shared" ca="1" si="354"/>
        <v>1E-4</v>
      </c>
      <c r="B793" s="304">
        <f t="shared" ca="1" si="355"/>
        <v>33.339800000001503</v>
      </c>
      <c r="D793" s="306">
        <f t="shared" ca="1" si="356"/>
        <v>-0.60568628512950085</v>
      </c>
      <c r="E793" s="307">
        <f t="shared" ca="1" si="357"/>
        <v>-1.0009717088707291</v>
      </c>
      <c r="F793" s="304">
        <f t="shared" ca="1" si="358"/>
        <v>1.16995736587004</v>
      </c>
      <c r="G793" s="306">
        <f t="shared" ca="1" si="359"/>
        <v>7.1113058735229311</v>
      </c>
      <c r="H793" s="307">
        <f t="shared" ca="1" si="360"/>
        <v>-103.42695607114351</v>
      </c>
      <c r="I793" s="304">
        <f t="shared" ca="1" si="361"/>
        <v>103.67114310823939</v>
      </c>
      <c r="J793" s="306">
        <f t="shared" ca="1" si="362"/>
        <v>644.29262010737602</v>
      </c>
      <c r="K793" s="307">
        <f t="shared" ca="1" si="363"/>
        <v>-5.52392797375105</v>
      </c>
      <c r="L793" s="304">
        <f t="shared" ca="1" si="348"/>
        <v>644.31629973568624</v>
      </c>
      <c r="M793" s="306">
        <f t="shared" ca="1" si="364"/>
        <v>-1.5021475760457454</v>
      </c>
      <c r="N793" s="304">
        <f t="shared" ca="1" si="365"/>
        <v>-86.066716313228099</v>
      </c>
      <c r="P793" s="310">
        <f t="shared" ca="1" si="366"/>
        <v>23</v>
      </c>
      <c r="Q793" s="304">
        <f t="shared" ca="1" si="367"/>
        <v>0</v>
      </c>
      <c r="R793" s="306">
        <f t="shared" ca="1" si="368"/>
        <v>0</v>
      </c>
      <c r="S793" s="307">
        <f t="shared" ca="1" si="369"/>
        <v>3.0549999999999997</v>
      </c>
      <c r="T793" s="304">
        <f t="shared" ca="1" si="349"/>
        <v>29.969549999999998</v>
      </c>
      <c r="U793" s="311">
        <f t="shared" ca="1" si="350"/>
        <v>0</v>
      </c>
      <c r="V793" s="306">
        <f t="shared" ca="1" si="351"/>
        <v>1.2256768681253232</v>
      </c>
      <c r="W793" s="304">
        <f t="shared" ca="1" si="352"/>
        <v>26.97519753986299</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0.9570666269101924</v>
      </c>
      <c r="AH793" s="304">
        <f t="shared" ca="1" si="376"/>
        <v>-8.8298264597844653</v>
      </c>
    </row>
    <row r="794" spans="1:34" x14ac:dyDescent="0.2">
      <c r="A794" s="347">
        <f t="shared" ca="1" si="354"/>
        <v>1E-4</v>
      </c>
      <c r="B794" s="304">
        <f t="shared" ca="1" si="355"/>
        <v>33.339900000001506</v>
      </c>
      <c r="D794" s="306">
        <f t="shared" ca="1" si="356"/>
        <v>-0.60568231199281231</v>
      </c>
      <c r="E794" s="307">
        <f t="shared" ca="1" si="357"/>
        <v>-1.0009459402123042</v>
      </c>
      <c r="F794" s="304">
        <f t="shared" ca="1" si="358"/>
        <v>1.1699332623224508</v>
      </c>
      <c r="G794" s="306">
        <f t="shared" ca="1" si="359"/>
        <v>7.1112453052917317</v>
      </c>
      <c r="H794" s="307">
        <f t="shared" ca="1" si="360"/>
        <v>-103.42705616573753</v>
      </c>
      <c r="I794" s="304">
        <f t="shared" ca="1" si="361"/>
        <v>103.67123881242405</v>
      </c>
      <c r="J794" s="306">
        <f t="shared" ca="1" si="362"/>
        <v>644.29262010737602</v>
      </c>
      <c r="K794" s="307">
        <f t="shared" ca="1" si="363"/>
        <v>-5.5342706743628938</v>
      </c>
      <c r="L794" s="304">
        <f t="shared" ca="1" si="348"/>
        <v>644.31638848994419</v>
      </c>
      <c r="M794" s="306">
        <f t="shared" ca="1" si="364"/>
        <v>-1.5021482251316693</v>
      </c>
      <c r="N794" s="304">
        <f t="shared" ca="1" si="365"/>
        <v>-86.066753503112068</v>
      </c>
      <c r="P794" s="310">
        <f t="shared" ca="1" si="366"/>
        <v>23</v>
      </c>
      <c r="Q794" s="304">
        <f t="shared" ca="1" si="367"/>
        <v>0</v>
      </c>
      <c r="R794" s="306">
        <f t="shared" ca="1" si="368"/>
        <v>0</v>
      </c>
      <c r="S794" s="307">
        <f t="shared" ca="1" si="369"/>
        <v>3.0549999999999997</v>
      </c>
      <c r="T794" s="304">
        <f t="shared" ca="1" si="349"/>
        <v>29.969549999999998</v>
      </c>
      <c r="U794" s="311">
        <f t="shared" ca="1" si="350"/>
        <v>0</v>
      </c>
      <c r="V794" s="306">
        <f t="shared" ca="1" si="351"/>
        <v>1.2256781358069648</v>
      </c>
      <c r="W794" s="304">
        <f t="shared" ca="1" si="352"/>
        <v>26.975275243988364</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0.95704162827233752</v>
      </c>
      <c r="AH794" s="304">
        <f t="shared" ca="1" si="376"/>
        <v>-8.8298518952088347</v>
      </c>
    </row>
    <row r="795" spans="1:34" x14ac:dyDescent="0.2">
      <c r="A795" s="347">
        <f t="shared" ca="1" si="354"/>
        <v>1E-4</v>
      </c>
      <c r="B795" s="304">
        <f t="shared" ca="1" si="355"/>
        <v>33.34000000000151</v>
      </c>
      <c r="D795" s="306">
        <f t="shared" ca="1" si="356"/>
        <v>-0.60567833885757349</v>
      </c>
      <c r="E795" s="307">
        <f t="shared" ca="1" si="357"/>
        <v>-1.0009201719173344</v>
      </c>
      <c r="F795" s="304">
        <f t="shared" ca="1" si="358"/>
        <v>1.1699091591710427</v>
      </c>
      <c r="G795" s="306">
        <f t="shared" ca="1" si="359"/>
        <v>7.1111847374578456</v>
      </c>
      <c r="H795" s="307">
        <f t="shared" ca="1" si="360"/>
        <v>-103.42715625775472</v>
      </c>
      <c r="I795" s="304">
        <f t="shared" ca="1" si="361"/>
        <v>103.67133451410889</v>
      </c>
      <c r="J795" s="306">
        <f t="shared" ca="1" si="362"/>
        <v>644.29262010737602</v>
      </c>
      <c r="K795" s="307">
        <f t="shared" ca="1" si="363"/>
        <v>-5.5446133849840686</v>
      </c>
      <c r="L795" s="304">
        <f t="shared" ca="1" si="348"/>
        <v>644.31647741029906</v>
      </c>
      <c r="M795" s="306">
        <f t="shared" ca="1" si="364"/>
        <v>-1.5021488742108664</v>
      </c>
      <c r="N795" s="304">
        <f t="shared" ca="1" si="365"/>
        <v>-86.066790692610638</v>
      </c>
      <c r="P795" s="310">
        <f t="shared" ca="1" si="366"/>
        <v>23</v>
      </c>
      <c r="Q795" s="304">
        <f t="shared" ca="1" si="367"/>
        <v>0</v>
      </c>
      <c r="R795" s="306">
        <f t="shared" ca="1" si="368"/>
        <v>0</v>
      </c>
      <c r="S795" s="307">
        <f t="shared" ca="1" si="369"/>
        <v>3.0549999999999997</v>
      </c>
      <c r="T795" s="304">
        <f t="shared" ca="1" si="349"/>
        <v>29.969549999999998</v>
      </c>
      <c r="U795" s="311">
        <f t="shared" ca="1" si="350"/>
        <v>0</v>
      </c>
      <c r="V795" s="306">
        <f t="shared" ca="1" si="351"/>
        <v>1.2256794034911451</v>
      </c>
      <c r="W795" s="304">
        <f t="shared" ca="1" si="352"/>
        <v>26.975352947017708</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0.95701662998461146</v>
      </c>
      <c r="AH795" s="304">
        <f t="shared" ca="1" si="376"/>
        <v>-8.8298773302744245</v>
      </c>
    </row>
    <row r="796" spans="1:34" x14ac:dyDescent="0.2">
      <c r="A796" s="347">
        <f t="shared" ca="1" si="354"/>
        <v>1E-4</v>
      </c>
      <c r="B796" s="304">
        <f t="shared" ca="1" si="355"/>
        <v>33.340100000001513</v>
      </c>
      <c r="D796" s="306">
        <f t="shared" ca="1" si="356"/>
        <v>-0.60567436572378652</v>
      </c>
      <c r="E796" s="307">
        <f t="shared" ca="1" si="357"/>
        <v>-1.0008944039858072</v>
      </c>
      <c r="F796" s="304">
        <f t="shared" ca="1" si="358"/>
        <v>1.1698850564158068</v>
      </c>
      <c r="G796" s="306">
        <f t="shared" ca="1" si="359"/>
        <v>7.1111241700212728</v>
      </c>
      <c r="H796" s="307">
        <f t="shared" ca="1" si="360"/>
        <v>-103.42725634719511</v>
      </c>
      <c r="I796" s="304">
        <f t="shared" ca="1" si="361"/>
        <v>103.67143021329392</v>
      </c>
      <c r="J796" s="306">
        <f t="shared" ca="1" si="362"/>
        <v>644.29262010737602</v>
      </c>
      <c r="K796" s="307">
        <f t="shared" ca="1" si="363"/>
        <v>-5.5549561056143162</v>
      </c>
      <c r="L796" s="304">
        <f t="shared" ca="1" si="348"/>
        <v>644.31656649675153</v>
      </c>
      <c r="M796" s="306">
        <f t="shared" ca="1" si="364"/>
        <v>-1.5021495232833366</v>
      </c>
      <c r="N796" s="304">
        <f t="shared" ca="1" si="365"/>
        <v>-86.066827881723782</v>
      </c>
      <c r="P796" s="310">
        <f t="shared" ca="1" si="366"/>
        <v>23</v>
      </c>
      <c r="Q796" s="304">
        <f t="shared" ca="1" si="367"/>
        <v>0</v>
      </c>
      <c r="R796" s="306">
        <f t="shared" ca="1" si="368"/>
        <v>0</v>
      </c>
      <c r="S796" s="307">
        <f t="shared" ca="1" si="369"/>
        <v>3.0549999999999997</v>
      </c>
      <c r="T796" s="304">
        <f t="shared" ca="1" si="349"/>
        <v>29.969549999999998</v>
      </c>
      <c r="U796" s="311">
        <f t="shared" ca="1" si="350"/>
        <v>0</v>
      </c>
      <c r="V796" s="306">
        <f t="shared" ca="1" si="351"/>
        <v>1.2256806711778636</v>
      </c>
      <c r="W796" s="304">
        <f t="shared" ca="1" si="352"/>
        <v>26.97543064895099</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0.95699163204700355</v>
      </c>
      <c r="AH796" s="304">
        <f t="shared" ca="1" si="376"/>
        <v>-8.8299027649812469</v>
      </c>
    </row>
    <row r="797" spans="1:34" x14ac:dyDescent="0.2">
      <c r="A797" s="347">
        <f t="shared" ca="1" si="354"/>
        <v>1E-4</v>
      </c>
      <c r="B797" s="304">
        <f t="shared" ca="1" si="355"/>
        <v>33.340200000001516</v>
      </c>
      <c r="D797" s="306">
        <f t="shared" ca="1" si="356"/>
        <v>-0.60567039259145194</v>
      </c>
      <c r="E797" s="307">
        <f t="shared" ca="1" si="357"/>
        <v>-1.0008686364177333</v>
      </c>
      <c r="F797" s="304">
        <f t="shared" ca="1" si="358"/>
        <v>1.1698609540567531</v>
      </c>
      <c r="G797" s="306">
        <f t="shared" ca="1" si="359"/>
        <v>7.1110636029820133</v>
      </c>
      <c r="H797" s="307">
        <f t="shared" ca="1" si="360"/>
        <v>-103.42735643405875</v>
      </c>
      <c r="I797" s="304">
        <f t="shared" ca="1" si="361"/>
        <v>103.67152590997921</v>
      </c>
      <c r="J797" s="306">
        <f t="shared" ca="1" si="362"/>
        <v>644.29262010737602</v>
      </c>
      <c r="K797" s="307">
        <f t="shared" ca="1" si="363"/>
        <v>-5.5652988362533788</v>
      </c>
      <c r="L797" s="304">
        <f t="shared" ca="1" si="348"/>
        <v>644.31665574930184</v>
      </c>
      <c r="M797" s="306">
        <f t="shared" ca="1" si="364"/>
        <v>-1.5021501723490807</v>
      </c>
      <c r="N797" s="304">
        <f t="shared" ca="1" si="365"/>
        <v>-86.066865070451541</v>
      </c>
      <c r="P797" s="310">
        <f t="shared" ca="1" si="366"/>
        <v>23</v>
      </c>
      <c r="Q797" s="304">
        <f t="shared" ca="1" si="367"/>
        <v>0</v>
      </c>
      <c r="R797" s="306">
        <f t="shared" ca="1" si="368"/>
        <v>0</v>
      </c>
      <c r="S797" s="307">
        <f t="shared" ca="1" si="369"/>
        <v>3.0549999999999997</v>
      </c>
      <c r="T797" s="304">
        <f t="shared" ca="1" si="349"/>
        <v>29.969549999999998</v>
      </c>
      <c r="U797" s="311">
        <f t="shared" ca="1" si="350"/>
        <v>0</v>
      </c>
      <c r="V797" s="306">
        <f t="shared" ca="1" si="351"/>
        <v>1.2256819388671203</v>
      </c>
      <c r="W797" s="304">
        <f t="shared" ca="1" si="352"/>
        <v>26.97550834978826</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0.95696663445952268</v>
      </c>
      <c r="AH797" s="304">
        <f t="shared" ca="1" si="376"/>
        <v>-8.8299281993292933</v>
      </c>
    </row>
    <row r="798" spans="1:34" x14ac:dyDescent="0.2">
      <c r="A798" s="347">
        <f t="shared" ca="1" si="354"/>
        <v>1E-4</v>
      </c>
      <c r="B798" s="304">
        <f t="shared" ca="1" si="355"/>
        <v>33.34030000000152</v>
      </c>
      <c r="D798" s="306">
        <f t="shared" ca="1" si="356"/>
        <v>-0.60566641946056632</v>
      </c>
      <c r="E798" s="307">
        <f t="shared" ca="1" si="357"/>
        <v>-1.0008428692130948</v>
      </c>
      <c r="F798" s="304">
        <f t="shared" ca="1" si="358"/>
        <v>1.1698368520938647</v>
      </c>
      <c r="G798" s="306">
        <f t="shared" ca="1" si="359"/>
        <v>7.1110030363400671</v>
      </c>
      <c r="H798" s="307">
        <f t="shared" ca="1" si="360"/>
        <v>-103.42745651834568</v>
      </c>
      <c r="I798" s="304">
        <f t="shared" ca="1" si="361"/>
        <v>103.67162160416477</v>
      </c>
      <c r="J798" s="306">
        <f t="shared" ca="1" si="362"/>
        <v>644.29262010737602</v>
      </c>
      <c r="K798" s="307">
        <f t="shared" ca="1" si="363"/>
        <v>-5.575641576900999</v>
      </c>
      <c r="L798" s="304">
        <f t="shared" ca="1" si="348"/>
        <v>644.31674516795044</v>
      </c>
      <c r="M798" s="306">
        <f t="shared" ca="1" si="364"/>
        <v>-1.5021508214080979</v>
      </c>
      <c r="N798" s="304">
        <f t="shared" ca="1" si="365"/>
        <v>-86.066902258793874</v>
      </c>
      <c r="P798" s="310">
        <f t="shared" ca="1" si="366"/>
        <v>23</v>
      </c>
      <c r="Q798" s="304">
        <f t="shared" ca="1" si="367"/>
        <v>0</v>
      </c>
      <c r="R798" s="306">
        <f t="shared" ca="1" si="368"/>
        <v>0</v>
      </c>
      <c r="S798" s="307">
        <f t="shared" ca="1" si="369"/>
        <v>3.0549999999999997</v>
      </c>
      <c r="T798" s="304">
        <f t="shared" ca="1" si="349"/>
        <v>29.969549999999998</v>
      </c>
      <c r="U798" s="311">
        <f t="shared" ca="1" si="350"/>
        <v>0</v>
      </c>
      <c r="V798" s="306">
        <f t="shared" ca="1" si="351"/>
        <v>1.2256832065589149</v>
      </c>
      <c r="W798" s="304">
        <f t="shared" ca="1" si="352"/>
        <v>26.975586049529504</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0.95694163722215286</v>
      </c>
      <c r="AH798" s="304">
        <f t="shared" ca="1" si="376"/>
        <v>-8.8299536333185795</v>
      </c>
    </row>
    <row r="799" spans="1:34" x14ac:dyDescent="0.2">
      <c r="A799" s="347">
        <f t="shared" ca="1" si="354"/>
        <v>1E-4</v>
      </c>
      <c r="B799" s="304">
        <f t="shared" ca="1" si="355"/>
        <v>33.340400000001523</v>
      </c>
      <c r="D799" s="306">
        <f t="shared" ca="1" si="356"/>
        <v>-0.60566244633113653</v>
      </c>
      <c r="E799" s="307">
        <f t="shared" ca="1" si="357"/>
        <v>-1.0008171023718937</v>
      </c>
      <c r="F799" s="304">
        <f t="shared" ca="1" si="358"/>
        <v>1.1698127505271476</v>
      </c>
      <c r="G799" s="306">
        <f t="shared" ca="1" si="359"/>
        <v>7.1109424700954342</v>
      </c>
      <c r="H799" s="307">
        <f t="shared" ca="1" si="360"/>
        <v>-103.42755660005592</v>
      </c>
      <c r="I799" s="304">
        <f t="shared" ca="1" si="361"/>
        <v>103.67171729585066</v>
      </c>
      <c r="J799" s="306">
        <f t="shared" ca="1" si="362"/>
        <v>644.29262010737602</v>
      </c>
      <c r="K799" s="307">
        <f t="shared" ca="1" si="363"/>
        <v>-5.5859843275569192</v>
      </c>
      <c r="L799" s="304">
        <f t="shared" ca="1" si="348"/>
        <v>644.31683475269779</v>
      </c>
      <c r="M799" s="306">
        <f t="shared" ca="1" si="364"/>
        <v>-1.5021514704603889</v>
      </c>
      <c r="N799" s="304">
        <f t="shared" ca="1" si="365"/>
        <v>-86.066939446750837</v>
      </c>
      <c r="P799" s="310">
        <f t="shared" ca="1" si="366"/>
        <v>23</v>
      </c>
      <c r="Q799" s="304">
        <f t="shared" ca="1" si="367"/>
        <v>0</v>
      </c>
      <c r="R799" s="306">
        <f t="shared" ca="1" si="368"/>
        <v>0</v>
      </c>
      <c r="S799" s="307">
        <f t="shared" ca="1" si="369"/>
        <v>3.0549999999999997</v>
      </c>
      <c r="T799" s="304">
        <f t="shared" ca="1" si="349"/>
        <v>29.969549999999998</v>
      </c>
      <c r="U799" s="311">
        <f t="shared" ca="1" si="350"/>
        <v>0</v>
      </c>
      <c r="V799" s="306">
        <f t="shared" ca="1" si="351"/>
        <v>1.2256844742532484</v>
      </c>
      <c r="W799" s="304">
        <f t="shared" ca="1" si="352"/>
        <v>26.97566374817476</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0.95691664033489587</v>
      </c>
      <c r="AH799" s="304">
        <f t="shared" ca="1" si="376"/>
        <v>-8.8299790669491021</v>
      </c>
    </row>
    <row r="800" spans="1:34" x14ac:dyDescent="0.2">
      <c r="A800" s="347">
        <f t="shared" ca="1" si="354"/>
        <v>1E-4</v>
      </c>
      <c r="B800" s="304">
        <f t="shared" ca="1" si="355"/>
        <v>33.340500000001526</v>
      </c>
      <c r="D800" s="306">
        <f t="shared" ca="1" si="356"/>
        <v>-0.60565847320315835</v>
      </c>
      <c r="E800" s="307">
        <f t="shared" ca="1" si="357"/>
        <v>-1.0007913358941227</v>
      </c>
      <c r="F800" s="304">
        <f t="shared" ca="1" si="358"/>
        <v>1.1697886493565937</v>
      </c>
      <c r="G800" s="306">
        <f t="shared" ca="1" si="359"/>
        <v>7.1108819042481137</v>
      </c>
      <c r="H800" s="307">
        <f t="shared" ca="1" si="360"/>
        <v>-103.42765667918951</v>
      </c>
      <c r="I800" s="304">
        <f t="shared" ca="1" si="361"/>
        <v>103.67181298503687</v>
      </c>
      <c r="J800" s="306">
        <f t="shared" ca="1" si="362"/>
        <v>644.29262010737602</v>
      </c>
      <c r="K800" s="307">
        <f t="shared" ca="1" si="363"/>
        <v>-5.5963270882208818</v>
      </c>
      <c r="L800" s="304">
        <f t="shared" ca="1" si="348"/>
        <v>644.31692450354421</v>
      </c>
      <c r="M800" s="306">
        <f t="shared" ca="1" si="364"/>
        <v>-1.5021521195059535</v>
      </c>
      <c r="N800" s="304">
        <f t="shared" ca="1" si="365"/>
        <v>-86.066976634322401</v>
      </c>
      <c r="P800" s="310">
        <f t="shared" ca="1" si="366"/>
        <v>23</v>
      </c>
      <c r="Q800" s="304">
        <f t="shared" ca="1" si="367"/>
        <v>0</v>
      </c>
      <c r="R800" s="306">
        <f t="shared" ca="1" si="368"/>
        <v>0</v>
      </c>
      <c r="S800" s="307">
        <f t="shared" ca="1" si="369"/>
        <v>3.0549999999999997</v>
      </c>
      <c r="T800" s="304">
        <f t="shared" ca="1" si="349"/>
        <v>29.969549999999998</v>
      </c>
      <c r="U800" s="311">
        <f t="shared" ca="1" si="350"/>
        <v>0</v>
      </c>
      <c r="V800" s="306">
        <f t="shared" ca="1" si="351"/>
        <v>1.2256857419501197</v>
      </c>
      <c r="W800" s="304">
        <f t="shared" ca="1" si="352"/>
        <v>26.97574144572399</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0.95689164379774283</v>
      </c>
      <c r="AH800" s="304">
        <f t="shared" ca="1" si="376"/>
        <v>-8.8300045002208716</v>
      </c>
    </row>
    <row r="801" spans="1:34" x14ac:dyDescent="0.2">
      <c r="A801" s="347">
        <f t="shared" ca="1" si="354"/>
        <v>1E-4</v>
      </c>
      <c r="B801" s="304">
        <f t="shared" ca="1" si="355"/>
        <v>33.34060000000153</v>
      </c>
      <c r="D801" s="306">
        <f t="shared" ca="1" si="356"/>
        <v>-0.60565450007663457</v>
      </c>
      <c r="E801" s="307">
        <f t="shared" ca="1" si="357"/>
        <v>-1.0007655697797908</v>
      </c>
      <c r="F801" s="304">
        <f t="shared" ca="1" si="358"/>
        <v>1.1697645485822126</v>
      </c>
      <c r="G801" s="306">
        <f t="shared" ca="1" si="359"/>
        <v>7.1108213387981056</v>
      </c>
      <c r="H801" s="307">
        <f t="shared" ca="1" si="360"/>
        <v>-103.42775675574649</v>
      </c>
      <c r="I801" s="304">
        <f t="shared" ca="1" si="361"/>
        <v>103.67190867172346</v>
      </c>
      <c r="J801" s="306">
        <f t="shared" ca="1" si="362"/>
        <v>644.29262010737602</v>
      </c>
      <c r="K801" s="307">
        <f t="shared" ca="1" si="363"/>
        <v>-5.6066698588926283</v>
      </c>
      <c r="L801" s="304">
        <f t="shared" ca="1" si="348"/>
        <v>644.31701442049018</v>
      </c>
      <c r="M801" s="306">
        <f t="shared" ca="1" si="364"/>
        <v>-1.502152768544792</v>
      </c>
      <c r="N801" s="304">
        <f t="shared" ca="1" si="365"/>
        <v>-86.067013821508581</v>
      </c>
      <c r="P801" s="310">
        <f t="shared" ca="1" si="366"/>
        <v>23</v>
      </c>
      <c r="Q801" s="304">
        <f t="shared" ca="1" si="367"/>
        <v>0</v>
      </c>
      <c r="R801" s="306">
        <f t="shared" ca="1" si="368"/>
        <v>0</v>
      </c>
      <c r="S801" s="307">
        <f t="shared" ca="1" si="369"/>
        <v>3.0549999999999997</v>
      </c>
      <c r="T801" s="304">
        <f t="shared" ca="1" si="349"/>
        <v>29.969549999999998</v>
      </c>
      <c r="U801" s="311">
        <f t="shared" ca="1" si="350"/>
        <v>0</v>
      </c>
      <c r="V801" s="306">
        <f t="shared" ca="1" si="351"/>
        <v>1.2256870096495291</v>
      </c>
      <c r="W801" s="304">
        <f t="shared" ca="1" si="352"/>
        <v>26.975819142177244</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0.95686664761070617</v>
      </c>
      <c r="AH801" s="304">
        <f t="shared" ca="1" si="376"/>
        <v>-8.8300299331338774</v>
      </c>
    </row>
    <row r="802" spans="1:34" x14ac:dyDescent="0.2">
      <c r="A802" s="347">
        <f t="shared" ca="1" si="354"/>
        <v>1E-4</v>
      </c>
      <c r="B802" s="304">
        <f t="shared" ca="1" si="355"/>
        <v>33.340700000001533</v>
      </c>
      <c r="D802" s="306">
        <f t="shared" ca="1" si="356"/>
        <v>-0.60565052695156529</v>
      </c>
      <c r="E802" s="307">
        <f t="shared" ca="1" si="357"/>
        <v>-1.000739804028882</v>
      </c>
      <c r="F802" s="304">
        <f t="shared" ca="1" si="358"/>
        <v>1.169740448203991</v>
      </c>
      <c r="G802" s="306">
        <f t="shared" ca="1" si="359"/>
        <v>7.1107607737454108</v>
      </c>
      <c r="H802" s="307">
        <f t="shared" ca="1" si="360"/>
        <v>-103.42785682972689</v>
      </c>
      <c r="I802" s="304">
        <f t="shared" ca="1" si="361"/>
        <v>103.67200435591047</v>
      </c>
      <c r="J802" s="306">
        <f t="shared" ca="1" si="362"/>
        <v>644.29262010737602</v>
      </c>
      <c r="K802" s="307">
        <f t="shared" ca="1" si="363"/>
        <v>-5.617012639571902</v>
      </c>
      <c r="L802" s="304">
        <f t="shared" ca="1" si="348"/>
        <v>644.31710450353614</v>
      </c>
      <c r="M802" s="306">
        <f t="shared" ca="1" si="364"/>
        <v>-1.5021534175769042</v>
      </c>
      <c r="N802" s="304">
        <f t="shared" ca="1" si="365"/>
        <v>-86.067051008309392</v>
      </c>
      <c r="P802" s="310">
        <f t="shared" ca="1" si="366"/>
        <v>23</v>
      </c>
      <c r="Q802" s="304">
        <f t="shared" ca="1" si="367"/>
        <v>0</v>
      </c>
      <c r="R802" s="306">
        <f t="shared" ca="1" si="368"/>
        <v>0</v>
      </c>
      <c r="S802" s="307">
        <f t="shared" ca="1" si="369"/>
        <v>3.0549999999999997</v>
      </c>
      <c r="T802" s="304">
        <f t="shared" ca="1" si="349"/>
        <v>29.969549999999998</v>
      </c>
      <c r="U802" s="311">
        <f t="shared" ca="1" si="350"/>
        <v>0</v>
      </c>
      <c r="V802" s="306">
        <f t="shared" ca="1" si="351"/>
        <v>1.225688277351477</v>
      </c>
      <c r="W802" s="304">
        <f t="shared" ca="1" si="352"/>
        <v>26.975896837534524</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0.9568416517737699</v>
      </c>
      <c r="AH802" s="304">
        <f t="shared" ca="1" si="376"/>
        <v>-8.8300553656881338</v>
      </c>
    </row>
    <row r="803" spans="1:34" x14ac:dyDescent="0.2">
      <c r="A803" s="347">
        <f t="shared" ca="1" si="354"/>
        <v>1E-4</v>
      </c>
      <c r="B803" s="304">
        <f t="shared" ca="1" si="355"/>
        <v>33.340800000001536</v>
      </c>
      <c r="D803" s="306">
        <f t="shared" ca="1" si="356"/>
        <v>-0.60564655382795185</v>
      </c>
      <c r="E803" s="307">
        <f t="shared" ca="1" si="357"/>
        <v>-1.000714038641398</v>
      </c>
      <c r="F803" s="304">
        <f t="shared" ca="1" si="358"/>
        <v>1.1697163482219317</v>
      </c>
      <c r="G803" s="306">
        <f t="shared" ca="1" si="359"/>
        <v>7.1107002090900284</v>
      </c>
      <c r="H803" s="307">
        <f t="shared" ca="1" si="360"/>
        <v>-103.42795690113076</v>
      </c>
      <c r="I803" s="304">
        <f t="shared" ca="1" si="361"/>
        <v>103.67210003759793</v>
      </c>
      <c r="J803" s="306">
        <f t="shared" ca="1" si="362"/>
        <v>644.29262010737602</v>
      </c>
      <c r="K803" s="307">
        <f t="shared" ca="1" si="363"/>
        <v>-5.6273554302584445</v>
      </c>
      <c r="L803" s="304">
        <f t="shared" ca="1" si="348"/>
        <v>644.31719475268233</v>
      </c>
      <c r="M803" s="306">
        <f t="shared" ca="1" si="364"/>
        <v>-1.5021540666022906</v>
      </c>
      <c r="N803" s="304">
        <f t="shared" ca="1" si="365"/>
        <v>-86.067088194724818</v>
      </c>
      <c r="P803" s="310">
        <f t="shared" ca="1" si="366"/>
        <v>23</v>
      </c>
      <c r="Q803" s="304">
        <f t="shared" ca="1" si="367"/>
        <v>0</v>
      </c>
      <c r="R803" s="306">
        <f t="shared" ca="1" si="368"/>
        <v>0</v>
      </c>
      <c r="S803" s="307">
        <f t="shared" ca="1" si="369"/>
        <v>3.0549999999999997</v>
      </c>
      <c r="T803" s="304">
        <f t="shared" ca="1" si="349"/>
        <v>29.969549999999998</v>
      </c>
      <c r="U803" s="311">
        <f t="shared" ca="1" si="350"/>
        <v>0</v>
      </c>
      <c r="V803" s="306">
        <f t="shared" ca="1" si="351"/>
        <v>1.2256895450559624</v>
      </c>
      <c r="W803" s="304">
        <f t="shared" ca="1" si="352"/>
        <v>26.975974531795821</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0.95681665628693224</v>
      </c>
      <c r="AH803" s="304">
        <f t="shared" ca="1" si="376"/>
        <v>-8.8300807978836424</v>
      </c>
    </row>
    <row r="804" spans="1:34" x14ac:dyDescent="0.2">
      <c r="A804" s="347">
        <f t="shared" ca="1" si="354"/>
        <v>1E-4</v>
      </c>
      <c r="B804" s="304">
        <f t="shared" ca="1" si="355"/>
        <v>33.34090000000154</v>
      </c>
      <c r="D804" s="306">
        <f t="shared" ca="1" si="356"/>
        <v>-0.60564258070579324</v>
      </c>
      <c r="E804" s="307">
        <f t="shared" ca="1" si="357"/>
        <v>-1.0006882736173406</v>
      </c>
      <c r="F804" s="304">
        <f t="shared" ca="1" si="358"/>
        <v>1.1696922486360362</v>
      </c>
      <c r="G804" s="306">
        <f t="shared" ca="1" si="359"/>
        <v>7.1106396448319575</v>
      </c>
      <c r="H804" s="307">
        <f t="shared" ca="1" si="360"/>
        <v>-103.42805696995812</v>
      </c>
      <c r="I804" s="304">
        <f t="shared" ca="1" si="361"/>
        <v>103.67219571678589</v>
      </c>
      <c r="J804" s="306">
        <f t="shared" ca="1" si="362"/>
        <v>644.29262010737602</v>
      </c>
      <c r="K804" s="307">
        <f t="shared" ca="1" si="363"/>
        <v>-5.6376982309519992</v>
      </c>
      <c r="L804" s="304">
        <f t="shared" ca="1" si="348"/>
        <v>644.31728516792941</v>
      </c>
      <c r="M804" s="306">
        <f t="shared" ca="1" si="364"/>
        <v>-1.5021547156209509</v>
      </c>
      <c r="N804" s="304">
        <f t="shared" ca="1" si="365"/>
        <v>-86.067125380754888</v>
      </c>
      <c r="P804" s="310">
        <f t="shared" ca="1" si="366"/>
        <v>23</v>
      </c>
      <c r="Q804" s="304">
        <f t="shared" ca="1" si="367"/>
        <v>0</v>
      </c>
      <c r="R804" s="306">
        <f t="shared" ca="1" si="368"/>
        <v>0</v>
      </c>
      <c r="S804" s="307">
        <f t="shared" ca="1" si="369"/>
        <v>3.0549999999999997</v>
      </c>
      <c r="T804" s="304">
        <f t="shared" ca="1" si="349"/>
        <v>29.969549999999998</v>
      </c>
      <c r="U804" s="311">
        <f t="shared" ca="1" si="350"/>
        <v>0</v>
      </c>
      <c r="V804" s="306">
        <f t="shared" ca="1" si="351"/>
        <v>1.2256908127629862</v>
      </c>
      <c r="W804" s="304">
        <f t="shared" ca="1" si="352"/>
        <v>26.976052224961183</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0.95679166115019676</v>
      </c>
      <c r="AH804" s="304">
        <f t="shared" ca="1" si="376"/>
        <v>-8.8301062297203998</v>
      </c>
    </row>
    <row r="805" spans="1:34" x14ac:dyDescent="0.2">
      <c r="A805" s="347">
        <f t="shared" ca="1" si="354"/>
        <v>1E-4</v>
      </c>
      <c r="B805" s="304">
        <f t="shared" ca="1" si="355"/>
        <v>33.341000000001543</v>
      </c>
      <c r="D805" s="306">
        <f t="shared" ca="1" si="356"/>
        <v>-0.60563860758509191</v>
      </c>
      <c r="E805" s="307">
        <f t="shared" ca="1" si="357"/>
        <v>-1.0006625089566921</v>
      </c>
      <c r="F805" s="304">
        <f t="shared" ca="1" si="358"/>
        <v>1.1696681494462908</v>
      </c>
      <c r="G805" s="306">
        <f t="shared" ca="1" si="359"/>
        <v>7.1105790809711991</v>
      </c>
      <c r="H805" s="307">
        <f t="shared" ca="1" si="360"/>
        <v>-103.42815703620902</v>
      </c>
      <c r="I805" s="304">
        <f t="shared" ca="1" si="361"/>
        <v>103.67229139347435</v>
      </c>
      <c r="J805" s="306">
        <f t="shared" ca="1" si="362"/>
        <v>644.29262010737602</v>
      </c>
      <c r="K805" s="307">
        <f t="shared" ca="1" si="363"/>
        <v>-5.6480410416523075</v>
      </c>
      <c r="L805" s="304">
        <f t="shared" ca="1" si="348"/>
        <v>644.31737574927752</v>
      </c>
      <c r="M805" s="306">
        <f t="shared" ca="1" si="364"/>
        <v>-1.5021553646328853</v>
      </c>
      <c r="N805" s="304">
        <f t="shared" ca="1" si="365"/>
        <v>-86.067162566399574</v>
      </c>
      <c r="P805" s="310">
        <f t="shared" ca="1" si="366"/>
        <v>23</v>
      </c>
      <c r="Q805" s="304">
        <f t="shared" ca="1" si="367"/>
        <v>0</v>
      </c>
      <c r="R805" s="306">
        <f t="shared" ca="1" si="368"/>
        <v>0</v>
      </c>
      <c r="S805" s="307">
        <f t="shared" ca="1" si="369"/>
        <v>3.0549999999999997</v>
      </c>
      <c r="T805" s="304">
        <f t="shared" ca="1" si="349"/>
        <v>29.969549999999998</v>
      </c>
      <c r="U805" s="311">
        <f t="shared" ca="1" si="350"/>
        <v>0</v>
      </c>
      <c r="V805" s="306">
        <f t="shared" ca="1" si="351"/>
        <v>1.2256920804725482</v>
      </c>
      <c r="W805" s="304">
        <f t="shared" ca="1" si="352"/>
        <v>26.976129917030583</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0.95676666636354746</v>
      </c>
      <c r="AH805" s="304">
        <f t="shared" ca="1" si="376"/>
        <v>-8.8301316611984237</v>
      </c>
    </row>
    <row r="806" spans="1:34" x14ac:dyDescent="0.2">
      <c r="A806" s="347">
        <f t="shared" ca="1" si="354"/>
        <v>1E-4</v>
      </c>
      <c r="B806" s="304">
        <f t="shared" ca="1" si="355"/>
        <v>33.341100000001546</v>
      </c>
      <c r="D806" s="306">
        <f t="shared" ca="1" si="356"/>
        <v>-0.60563463446584831</v>
      </c>
      <c r="E806" s="307">
        <f t="shared" ca="1" si="357"/>
        <v>-1.0006367446594613</v>
      </c>
      <c r="F806" s="304">
        <f t="shared" ca="1" si="358"/>
        <v>1.1696440506527042</v>
      </c>
      <c r="G806" s="306">
        <f t="shared" ca="1" si="359"/>
        <v>7.1105185175077521</v>
      </c>
      <c r="H806" s="307">
        <f t="shared" ca="1" si="360"/>
        <v>-103.42825709988348</v>
      </c>
      <c r="I806" s="304">
        <f t="shared" ca="1" si="361"/>
        <v>103.67238706766339</v>
      </c>
      <c r="J806" s="306">
        <f t="shared" ca="1" si="362"/>
        <v>644.29262010737602</v>
      </c>
      <c r="K806" s="307">
        <f t="shared" ca="1" si="363"/>
        <v>-5.6583838623591118</v>
      </c>
      <c r="L806" s="304">
        <f t="shared" ca="1" si="348"/>
        <v>644.31746649672732</v>
      </c>
      <c r="M806" s="306">
        <f t="shared" ca="1" si="364"/>
        <v>-1.502156013638094</v>
      </c>
      <c r="N806" s="304">
        <f t="shared" ca="1" si="365"/>
        <v>-86.067199751658919</v>
      </c>
      <c r="P806" s="310">
        <f t="shared" ca="1" si="366"/>
        <v>23</v>
      </c>
      <c r="Q806" s="304">
        <f t="shared" ca="1" si="367"/>
        <v>0</v>
      </c>
      <c r="R806" s="306">
        <f t="shared" ca="1" si="368"/>
        <v>0</v>
      </c>
      <c r="S806" s="307">
        <f t="shared" ca="1" si="369"/>
        <v>3.0549999999999997</v>
      </c>
      <c r="T806" s="304">
        <f t="shared" ca="1" si="349"/>
        <v>29.969549999999998</v>
      </c>
      <c r="U806" s="311">
        <f t="shared" ca="1" si="350"/>
        <v>0</v>
      </c>
      <c r="V806" s="306">
        <f t="shared" ca="1" si="351"/>
        <v>1.2256933481846481</v>
      </c>
      <c r="W806" s="304">
        <f t="shared" ca="1" si="352"/>
        <v>26.97620760800406</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0.956741671926995</v>
      </c>
      <c r="AH806" s="304">
        <f t="shared" ca="1" si="376"/>
        <v>-8.8301570923177035</v>
      </c>
    </row>
    <row r="807" spans="1:34" x14ac:dyDescent="0.2">
      <c r="A807" s="347">
        <f t="shared" ca="1" si="354"/>
        <v>1E-4</v>
      </c>
      <c r="B807" s="304">
        <f t="shared" ca="1" si="355"/>
        <v>33.34120000000155</v>
      </c>
      <c r="D807" s="306">
        <f t="shared" ca="1" si="356"/>
        <v>-0.60563066134806287</v>
      </c>
      <c r="E807" s="307">
        <f t="shared" ca="1" si="357"/>
        <v>-1.0006109807256358</v>
      </c>
      <c r="F807" s="304">
        <f t="shared" ca="1" si="358"/>
        <v>1.1696199522552662</v>
      </c>
      <c r="G807" s="306">
        <f t="shared" ca="1" si="359"/>
        <v>7.1104579544416175</v>
      </c>
      <c r="H807" s="307">
        <f t="shared" ca="1" si="360"/>
        <v>-103.42835716098155</v>
      </c>
      <c r="I807" s="304">
        <f t="shared" ca="1" si="361"/>
        <v>103.672482739353</v>
      </c>
      <c r="J807" s="306">
        <f t="shared" ca="1" si="362"/>
        <v>644.29262010737602</v>
      </c>
      <c r="K807" s="307">
        <f t="shared" ca="1" si="363"/>
        <v>-5.6687266930721547</v>
      </c>
      <c r="L807" s="304">
        <f t="shared" ca="1" si="348"/>
        <v>644.31755741027905</v>
      </c>
      <c r="M807" s="306">
        <f t="shared" ca="1" si="364"/>
        <v>-1.5021566626365772</v>
      </c>
      <c r="N807" s="304">
        <f t="shared" ca="1" si="365"/>
        <v>-86.067236936532922</v>
      </c>
      <c r="P807" s="310">
        <f t="shared" ca="1" si="366"/>
        <v>23</v>
      </c>
      <c r="Q807" s="304">
        <f t="shared" ca="1" si="367"/>
        <v>0</v>
      </c>
      <c r="R807" s="306">
        <f t="shared" ca="1" si="368"/>
        <v>0</v>
      </c>
      <c r="S807" s="307">
        <f t="shared" ca="1" si="369"/>
        <v>3.0549999999999997</v>
      </c>
      <c r="T807" s="304">
        <f t="shared" ca="1" si="349"/>
        <v>29.969549999999998</v>
      </c>
      <c r="U807" s="311">
        <f t="shared" ca="1" si="350"/>
        <v>0</v>
      </c>
      <c r="V807" s="306">
        <f t="shared" ca="1" si="351"/>
        <v>1.2256946158992859</v>
      </c>
      <c r="W807" s="304">
        <f t="shared" ca="1" si="352"/>
        <v>26.976285297881603</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0.95671667784052516</v>
      </c>
      <c r="AH807" s="304">
        <f t="shared" ca="1" si="376"/>
        <v>-8.8301825230782534</v>
      </c>
    </row>
    <row r="808" spans="1:34" x14ac:dyDescent="0.2">
      <c r="A808" s="347">
        <f t="shared" ca="1" si="354"/>
        <v>1E-4</v>
      </c>
      <c r="B808" s="304">
        <f t="shared" ca="1" si="355"/>
        <v>33.341300000001553</v>
      </c>
      <c r="D808" s="306">
        <f t="shared" ca="1" si="356"/>
        <v>-0.60562668823173416</v>
      </c>
      <c r="E808" s="307">
        <f t="shared" ca="1" si="357"/>
        <v>-1.0005852171552228</v>
      </c>
      <c r="F808" s="304">
        <f t="shared" ca="1" si="358"/>
        <v>1.1695958542539824</v>
      </c>
      <c r="G808" s="306">
        <f t="shared" ca="1" si="359"/>
        <v>7.1103973917727945</v>
      </c>
      <c r="H808" s="307">
        <f t="shared" ca="1" si="360"/>
        <v>-103.42845721950326</v>
      </c>
      <c r="I808" s="304">
        <f t="shared" ca="1" si="361"/>
        <v>103.67257840854323</v>
      </c>
      <c r="J808" s="306">
        <f t="shared" ca="1" si="362"/>
        <v>644.29262010737602</v>
      </c>
      <c r="K808" s="307">
        <f t="shared" ca="1" si="363"/>
        <v>-5.6790695337911785</v>
      </c>
      <c r="L808" s="304">
        <f t="shared" ca="1" si="348"/>
        <v>644.31764848993328</v>
      </c>
      <c r="M808" s="306">
        <f t="shared" ca="1" si="364"/>
        <v>-1.5021573116283347</v>
      </c>
      <c r="N808" s="304">
        <f t="shared" ca="1" si="365"/>
        <v>-86.067274121021555</v>
      </c>
      <c r="P808" s="310">
        <f t="shared" ca="1" si="366"/>
        <v>23</v>
      </c>
      <c r="Q808" s="304">
        <f t="shared" ca="1" si="367"/>
        <v>0</v>
      </c>
      <c r="R808" s="306">
        <f t="shared" ca="1" si="368"/>
        <v>0</v>
      </c>
      <c r="S808" s="307">
        <f t="shared" ca="1" si="369"/>
        <v>3.0549999999999997</v>
      </c>
      <c r="T808" s="304">
        <f t="shared" ca="1" si="349"/>
        <v>29.969549999999998</v>
      </c>
      <c r="U808" s="311">
        <f t="shared" ca="1" si="350"/>
        <v>0</v>
      </c>
      <c r="V808" s="306">
        <f t="shared" ca="1" si="351"/>
        <v>1.2256958836164618</v>
      </c>
      <c r="W808" s="304">
        <f t="shared" ca="1" si="352"/>
        <v>26.976362986663222</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0.95669168410414152</v>
      </c>
      <c r="AH808" s="304">
        <f t="shared" ca="1" si="376"/>
        <v>-8.8302079534800679</v>
      </c>
    </row>
    <row r="809" spans="1:34" x14ac:dyDescent="0.2">
      <c r="A809" s="347">
        <f t="shared" ca="1" si="354"/>
        <v>1E-4</v>
      </c>
      <c r="B809" s="304">
        <f t="shared" ca="1" si="355"/>
        <v>33.341400000001556</v>
      </c>
      <c r="D809" s="306">
        <f t="shared" ca="1" si="356"/>
        <v>-0.60562271511686583</v>
      </c>
      <c r="E809" s="307">
        <f t="shared" ca="1" si="357"/>
        <v>-1.000559453948215</v>
      </c>
      <c r="F809" s="304">
        <f t="shared" ca="1" si="358"/>
        <v>1.169571756648849</v>
      </c>
      <c r="G809" s="306">
        <f t="shared" ca="1" si="359"/>
        <v>7.110336829501283</v>
      </c>
      <c r="H809" s="307">
        <f t="shared" ca="1" si="360"/>
        <v>-103.42855727544865</v>
      </c>
      <c r="I809" s="304">
        <f t="shared" ca="1" si="361"/>
        <v>103.67267407523414</v>
      </c>
      <c r="J809" s="306">
        <f t="shared" ca="1" si="362"/>
        <v>644.29262010737602</v>
      </c>
      <c r="K809" s="307">
        <f t="shared" ca="1" si="363"/>
        <v>-5.6894123845159257</v>
      </c>
      <c r="L809" s="304">
        <f t="shared" ca="1" si="348"/>
        <v>644.31773973569022</v>
      </c>
      <c r="M809" s="306">
        <f t="shared" ca="1" si="364"/>
        <v>-1.5021579606133668</v>
      </c>
      <c r="N809" s="304">
        <f t="shared" ca="1" si="365"/>
        <v>-86.067311305124861</v>
      </c>
      <c r="P809" s="310">
        <f t="shared" ca="1" si="366"/>
        <v>23</v>
      </c>
      <c r="Q809" s="304">
        <f t="shared" ca="1" si="367"/>
        <v>0</v>
      </c>
      <c r="R809" s="306">
        <f t="shared" ca="1" si="368"/>
        <v>0</v>
      </c>
      <c r="S809" s="307">
        <f t="shared" ca="1" si="369"/>
        <v>3.0549999999999997</v>
      </c>
      <c r="T809" s="304">
        <f t="shared" ca="1" si="349"/>
        <v>29.969549999999998</v>
      </c>
      <c r="U809" s="311">
        <f t="shared" ca="1" si="350"/>
        <v>0</v>
      </c>
      <c r="V809" s="306">
        <f t="shared" ca="1" si="351"/>
        <v>1.2256971513361756</v>
      </c>
      <c r="W809" s="304">
        <f t="shared" ca="1" si="352"/>
        <v>26.976440674348954</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0.95666669071784227</v>
      </c>
      <c r="AH809" s="304">
        <f t="shared" ca="1" si="376"/>
        <v>-8.8302333835231508</v>
      </c>
    </row>
    <row r="810" spans="1:34" x14ac:dyDescent="0.2">
      <c r="A810" s="347">
        <f t="shared" ca="1" si="354"/>
        <v>1E-4</v>
      </c>
      <c r="B810" s="304">
        <f t="shared" ca="1" si="355"/>
        <v>33.34150000000156</v>
      </c>
      <c r="D810" s="306">
        <f t="shared" ca="1" si="356"/>
        <v>-0.605618742003456</v>
      </c>
      <c r="E810" s="307">
        <f t="shared" ca="1" si="357"/>
        <v>-1.0005336911046019</v>
      </c>
      <c r="F810" s="304">
        <f t="shared" ca="1" si="358"/>
        <v>1.1695476594398568</v>
      </c>
      <c r="G810" s="306">
        <f t="shared" ca="1" si="359"/>
        <v>7.110276267627083</v>
      </c>
      <c r="H810" s="307">
        <f t="shared" ca="1" si="360"/>
        <v>-103.42865732881776</v>
      </c>
      <c r="I810" s="304">
        <f t="shared" ca="1" si="361"/>
        <v>103.67276973942573</v>
      </c>
      <c r="J810" s="306">
        <f t="shared" ca="1" si="362"/>
        <v>644.29262010737602</v>
      </c>
      <c r="K810" s="307">
        <f t="shared" ca="1" si="363"/>
        <v>-5.6997552452461386</v>
      </c>
      <c r="L810" s="304">
        <f t="shared" ca="1" si="348"/>
        <v>644.31783114755035</v>
      </c>
      <c r="M810" s="306">
        <f t="shared" ca="1" si="364"/>
        <v>-1.5021586095916735</v>
      </c>
      <c r="N810" s="304">
        <f t="shared" ca="1" si="365"/>
        <v>-86.067348488842825</v>
      </c>
      <c r="P810" s="310">
        <f t="shared" ca="1" si="366"/>
        <v>23</v>
      </c>
      <c r="Q810" s="304">
        <f t="shared" ca="1" si="367"/>
        <v>0</v>
      </c>
      <c r="R810" s="306">
        <f t="shared" ca="1" si="368"/>
        <v>0</v>
      </c>
      <c r="S810" s="307">
        <f t="shared" ca="1" si="369"/>
        <v>3.0549999999999997</v>
      </c>
      <c r="T810" s="304">
        <f t="shared" ca="1" si="349"/>
        <v>29.969549999999998</v>
      </c>
      <c r="U810" s="311">
        <f t="shared" ca="1" si="350"/>
        <v>0</v>
      </c>
      <c r="V810" s="306">
        <f t="shared" ca="1" si="351"/>
        <v>1.225698419058427</v>
      </c>
      <c r="W810" s="304">
        <f t="shared" ca="1" si="352"/>
        <v>26.97651836093878</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0.95664169768161678</v>
      </c>
      <c r="AH810" s="304">
        <f t="shared" ca="1" si="376"/>
        <v>-8.8302588132075144</v>
      </c>
    </row>
    <row r="811" spans="1:34" x14ac:dyDescent="0.2">
      <c r="A811" s="347">
        <f t="shared" ca="1" si="354"/>
        <v>1E-4</v>
      </c>
      <c r="B811" s="304">
        <f t="shared" ca="1" si="355"/>
        <v>33.341600000001563</v>
      </c>
      <c r="D811" s="306">
        <f t="shared" ca="1" si="356"/>
        <v>-0.60561476889150745</v>
      </c>
      <c r="E811" s="307">
        <f t="shared" ca="1" si="357"/>
        <v>-1.000507928624387</v>
      </c>
      <c r="F811" s="304">
        <f t="shared" ca="1" si="358"/>
        <v>1.1695235626270106</v>
      </c>
      <c r="G811" s="306">
        <f t="shared" ca="1" si="359"/>
        <v>7.1102157061501936</v>
      </c>
      <c r="H811" s="307">
        <f t="shared" ca="1" si="360"/>
        <v>-103.42875737961063</v>
      </c>
      <c r="I811" s="304">
        <f t="shared" ca="1" si="361"/>
        <v>103.67286540111809</v>
      </c>
      <c r="J811" s="306">
        <f t="shared" ca="1" si="362"/>
        <v>644.29262010737602</v>
      </c>
      <c r="K811" s="307">
        <f t="shared" ca="1" si="363"/>
        <v>-5.7100981159815598</v>
      </c>
      <c r="L811" s="304">
        <f t="shared" ca="1" si="348"/>
        <v>644.31792272551422</v>
      </c>
      <c r="M811" s="306">
        <f t="shared" ca="1" si="364"/>
        <v>-1.5021592585632546</v>
      </c>
      <c r="N811" s="304">
        <f t="shared" ca="1" si="365"/>
        <v>-86.067385672175462</v>
      </c>
      <c r="P811" s="310">
        <f t="shared" ca="1" si="366"/>
        <v>23</v>
      </c>
      <c r="Q811" s="304">
        <f t="shared" ca="1" si="367"/>
        <v>0</v>
      </c>
      <c r="R811" s="306">
        <f t="shared" ca="1" si="368"/>
        <v>0</v>
      </c>
      <c r="S811" s="307">
        <f t="shared" ca="1" si="369"/>
        <v>3.0549999999999997</v>
      </c>
      <c r="T811" s="304">
        <f t="shared" ca="1" si="349"/>
        <v>29.969549999999998</v>
      </c>
      <c r="U811" s="311">
        <f t="shared" ca="1" si="350"/>
        <v>0</v>
      </c>
      <c r="V811" s="306">
        <f t="shared" ca="1" si="351"/>
        <v>1.2256996867832171</v>
      </c>
      <c r="W811" s="304">
        <f t="shared" ca="1" si="352"/>
        <v>26.97659604643275</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0.9566167049954668</v>
      </c>
      <c r="AH811" s="304">
        <f t="shared" ca="1" si="376"/>
        <v>-8.8302842425331534</v>
      </c>
    </row>
    <row r="812" spans="1:34" x14ac:dyDescent="0.2">
      <c r="A812" s="347">
        <f t="shared" ca="1" si="354"/>
        <v>1E-4</v>
      </c>
      <c r="B812" s="304">
        <f t="shared" ca="1" si="355"/>
        <v>33.341700000001566</v>
      </c>
      <c r="D812" s="306">
        <f t="shared" ca="1" si="356"/>
        <v>-0.60561079578102239</v>
      </c>
      <c r="E812" s="307">
        <f t="shared" ca="1" si="357"/>
        <v>-1.0004821665075578</v>
      </c>
      <c r="F812" s="304">
        <f t="shared" ca="1" si="358"/>
        <v>1.1694994662103013</v>
      </c>
      <c r="G812" s="306">
        <f t="shared" ca="1" si="359"/>
        <v>7.1101551450706157</v>
      </c>
      <c r="H812" s="307">
        <f t="shared" ca="1" si="360"/>
        <v>-103.42885742782728</v>
      </c>
      <c r="I812" s="304">
        <f t="shared" ca="1" si="361"/>
        <v>103.67296106031118</v>
      </c>
      <c r="J812" s="306">
        <f t="shared" ca="1" si="362"/>
        <v>644.29262010737602</v>
      </c>
      <c r="K812" s="307">
        <f t="shared" ca="1" si="363"/>
        <v>-5.7204409967219316</v>
      </c>
      <c r="L812" s="304">
        <f t="shared" ca="1" si="348"/>
        <v>644.31801446958207</v>
      </c>
      <c r="M812" s="306">
        <f t="shared" ca="1" si="364"/>
        <v>-1.5021599075281109</v>
      </c>
      <c r="N812" s="304">
        <f t="shared" ca="1" si="365"/>
        <v>-86.067422855122771</v>
      </c>
      <c r="P812" s="310">
        <f t="shared" ca="1" si="366"/>
        <v>23</v>
      </c>
      <c r="Q812" s="304">
        <f t="shared" ca="1" si="367"/>
        <v>0</v>
      </c>
      <c r="R812" s="306">
        <f t="shared" ca="1" si="368"/>
        <v>0</v>
      </c>
      <c r="S812" s="307">
        <f t="shared" ca="1" si="369"/>
        <v>3.0549999999999997</v>
      </c>
      <c r="T812" s="304">
        <f t="shared" ca="1" si="349"/>
        <v>29.969549999999998</v>
      </c>
      <c r="U812" s="311">
        <f t="shared" ca="1" si="350"/>
        <v>0</v>
      </c>
      <c r="V812" s="306">
        <f t="shared" ca="1" si="351"/>
        <v>1.2257009545105446</v>
      </c>
      <c r="W812" s="304">
        <f t="shared" ca="1" si="352"/>
        <v>26.976673730830825</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0.9565917126593817</v>
      </c>
      <c r="AH812" s="304">
        <f t="shared" ca="1" si="376"/>
        <v>-8.8303096715000819</v>
      </c>
    </row>
    <row r="813" spans="1:34" x14ac:dyDescent="0.2">
      <c r="A813" s="347">
        <f t="shared" ca="1" si="354"/>
        <v>1E-4</v>
      </c>
      <c r="B813" s="304">
        <f t="shared" ca="1" si="355"/>
        <v>33.34180000000157</v>
      </c>
      <c r="D813" s="306">
        <f t="shared" ca="1" si="356"/>
        <v>-0.60560682267199539</v>
      </c>
      <c r="E813" s="307">
        <f t="shared" ca="1" si="357"/>
        <v>-1.0004564047541251</v>
      </c>
      <c r="F813" s="304">
        <f t="shared" ca="1" si="358"/>
        <v>1.1694753701897358</v>
      </c>
      <c r="G813" s="306">
        <f t="shared" ca="1" si="359"/>
        <v>7.1100945843883485</v>
      </c>
      <c r="H813" s="307">
        <f t="shared" ca="1" si="360"/>
        <v>-103.42895747346776</v>
      </c>
      <c r="I813" s="304">
        <f t="shared" ca="1" si="361"/>
        <v>103.67305671700508</v>
      </c>
      <c r="J813" s="306">
        <f t="shared" ca="1" si="362"/>
        <v>644.29262010737602</v>
      </c>
      <c r="K813" s="307">
        <f t="shared" ca="1" si="363"/>
        <v>-5.7307838874669965</v>
      </c>
      <c r="L813" s="304">
        <f t="shared" ca="1" si="348"/>
        <v>644.31810637975434</v>
      </c>
      <c r="M813" s="306">
        <f t="shared" ca="1" si="364"/>
        <v>-1.5021605564862419</v>
      </c>
      <c r="N813" s="304">
        <f t="shared" ca="1" si="365"/>
        <v>-86.067460037684768</v>
      </c>
      <c r="P813" s="310">
        <f t="shared" ca="1" si="366"/>
        <v>23</v>
      </c>
      <c r="Q813" s="304">
        <f t="shared" ca="1" si="367"/>
        <v>0</v>
      </c>
      <c r="R813" s="306">
        <f t="shared" ca="1" si="368"/>
        <v>0</v>
      </c>
      <c r="S813" s="307">
        <f t="shared" ca="1" si="369"/>
        <v>3.0549999999999997</v>
      </c>
      <c r="T813" s="304">
        <f t="shared" ca="1" si="349"/>
        <v>29.969549999999998</v>
      </c>
      <c r="U813" s="311">
        <f t="shared" ca="1" si="350"/>
        <v>0</v>
      </c>
      <c r="V813" s="306">
        <f t="shared" ca="1" si="351"/>
        <v>1.2257022222404097</v>
      </c>
      <c r="W813" s="304">
        <f t="shared" ca="1" si="352"/>
        <v>26.976751414133037</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0.95656672067337034</v>
      </c>
      <c r="AH813" s="304">
        <f t="shared" ca="1" si="376"/>
        <v>-8.8303351001082913</v>
      </c>
    </row>
    <row r="814" spans="1:34" x14ac:dyDescent="0.2">
      <c r="A814" s="347">
        <f t="shared" ca="1" si="354"/>
        <v>1E-4</v>
      </c>
      <c r="B814" s="304">
        <f t="shared" ca="1" si="355"/>
        <v>33.341900000001573</v>
      </c>
      <c r="D814" s="306">
        <f t="shared" ca="1" si="356"/>
        <v>-0.60560284956443233</v>
      </c>
      <c r="E814" s="307">
        <f t="shared" ca="1" si="357"/>
        <v>-1.0004306433640799</v>
      </c>
      <c r="F814" s="304">
        <f t="shared" ca="1" si="358"/>
        <v>1.1694512745653096</v>
      </c>
      <c r="G814" s="306">
        <f t="shared" ca="1" si="359"/>
        <v>7.1100340241033919</v>
      </c>
      <c r="H814" s="307">
        <f t="shared" ca="1" si="360"/>
        <v>-103.4290575165321</v>
      </c>
      <c r="I814" s="304">
        <f t="shared" ca="1" si="361"/>
        <v>103.67315237119981</v>
      </c>
      <c r="J814" s="306">
        <f t="shared" ca="1" si="362"/>
        <v>644.29262010737602</v>
      </c>
      <c r="K814" s="307">
        <f t="shared" ca="1" si="363"/>
        <v>-5.7411267882164969</v>
      </c>
      <c r="L814" s="304">
        <f t="shared" ca="1" si="348"/>
        <v>644.3181984560315</v>
      </c>
      <c r="M814" s="306">
        <f t="shared" ca="1" si="364"/>
        <v>-1.5021612054376479</v>
      </c>
      <c r="N814" s="304">
        <f t="shared" ca="1" si="365"/>
        <v>-86.067497219861437</v>
      </c>
      <c r="P814" s="310">
        <f t="shared" ca="1" si="366"/>
        <v>23</v>
      </c>
      <c r="Q814" s="304">
        <f t="shared" ca="1" si="367"/>
        <v>0</v>
      </c>
      <c r="R814" s="306">
        <f t="shared" ca="1" si="368"/>
        <v>0</v>
      </c>
      <c r="S814" s="307">
        <f t="shared" ca="1" si="369"/>
        <v>3.0549999999999997</v>
      </c>
      <c r="T814" s="304">
        <f t="shared" ca="1" si="349"/>
        <v>29.969549999999998</v>
      </c>
      <c r="U814" s="311">
        <f t="shared" ca="1" si="350"/>
        <v>0</v>
      </c>
      <c r="V814" s="306">
        <f t="shared" ca="1" si="351"/>
        <v>1.225703489972813</v>
      </c>
      <c r="W814" s="304">
        <f t="shared" ca="1" si="352"/>
        <v>26.976829096339401</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0.95654172903742385</v>
      </c>
      <c r="AH814" s="304">
        <f t="shared" ca="1" si="376"/>
        <v>-8.8303605283577866</v>
      </c>
    </row>
    <row r="815" spans="1:34" x14ac:dyDescent="0.2">
      <c r="A815" s="347">
        <f t="shared" ca="1" si="354"/>
        <v>1E-4</v>
      </c>
      <c r="B815" s="304">
        <f t="shared" ca="1" si="355"/>
        <v>33.342000000001576</v>
      </c>
      <c r="D815" s="306">
        <f t="shared" ca="1" si="356"/>
        <v>-0.60559887645833266</v>
      </c>
      <c r="E815" s="307">
        <f t="shared" ca="1" si="357"/>
        <v>-1.0004048823374134</v>
      </c>
      <c r="F815" s="304">
        <f t="shared" ca="1" si="358"/>
        <v>1.1694271793370157</v>
      </c>
      <c r="G815" s="306">
        <f t="shared" ca="1" si="359"/>
        <v>7.1099734642157459</v>
      </c>
      <c r="H815" s="307">
        <f t="shared" ca="1" si="360"/>
        <v>-103.42915755702033</v>
      </c>
      <c r="I815" s="304">
        <f t="shared" ca="1" si="361"/>
        <v>103.67324802289542</v>
      </c>
      <c r="J815" s="306">
        <f t="shared" ca="1" si="362"/>
        <v>644.29262010737602</v>
      </c>
      <c r="K815" s="307">
        <f t="shared" ca="1" si="363"/>
        <v>-5.7514696989701743</v>
      </c>
      <c r="L815" s="304">
        <f t="shared" ca="1" si="348"/>
        <v>644.31829069841388</v>
      </c>
      <c r="M815" s="306">
        <f t="shared" ca="1" si="364"/>
        <v>-1.502161854382329</v>
      </c>
      <c r="N815" s="304">
        <f t="shared" ca="1" si="365"/>
        <v>-86.067534401652793</v>
      </c>
      <c r="P815" s="310">
        <f t="shared" ca="1" si="366"/>
        <v>23</v>
      </c>
      <c r="Q815" s="304">
        <f t="shared" ca="1" si="367"/>
        <v>0</v>
      </c>
      <c r="R815" s="306">
        <f t="shared" ca="1" si="368"/>
        <v>0</v>
      </c>
      <c r="S815" s="307">
        <f t="shared" ca="1" si="369"/>
        <v>3.0549999999999997</v>
      </c>
      <c r="T815" s="304">
        <f t="shared" ca="1" si="349"/>
        <v>29.969549999999998</v>
      </c>
      <c r="U815" s="311">
        <f t="shared" ca="1" si="350"/>
        <v>0</v>
      </c>
      <c r="V815" s="306">
        <f t="shared" ca="1" si="351"/>
        <v>1.225704757707754</v>
      </c>
      <c r="W815" s="304">
        <f t="shared" ca="1" si="352"/>
        <v>26.97690677744993</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0.95651673775153867</v>
      </c>
      <c r="AH815" s="304">
        <f t="shared" ca="1" si="376"/>
        <v>-8.8303859562485769</v>
      </c>
    </row>
    <row r="816" spans="1:34" x14ac:dyDescent="0.2">
      <c r="A816" s="347">
        <f t="shared" ca="1" si="354"/>
        <v>1E-4</v>
      </c>
      <c r="B816" s="304">
        <f t="shared" ca="1" si="355"/>
        <v>33.342100000001579</v>
      </c>
      <c r="D816" s="306">
        <f t="shared" ca="1" si="356"/>
        <v>-0.60559490335369626</v>
      </c>
      <c r="E816" s="307">
        <f t="shared" ca="1" si="357"/>
        <v>-1.0003791216741238</v>
      </c>
      <c r="F816" s="304">
        <f t="shared" ca="1" si="358"/>
        <v>1.1694030845048529</v>
      </c>
      <c r="G816" s="306">
        <f t="shared" ca="1" si="359"/>
        <v>7.1099129047254106</v>
      </c>
      <c r="H816" s="307">
        <f t="shared" ca="1" si="360"/>
        <v>-103.42925759493249</v>
      </c>
      <c r="I816" s="304">
        <f t="shared" ca="1" si="361"/>
        <v>103.67334367209192</v>
      </c>
      <c r="J816" s="306">
        <f t="shared" ca="1" si="362"/>
        <v>644.29262010737602</v>
      </c>
      <c r="K816" s="307">
        <f t="shared" ca="1" si="363"/>
        <v>-5.7618126197277721</v>
      </c>
      <c r="L816" s="304">
        <f t="shared" ca="1" si="348"/>
        <v>644.31838310690193</v>
      </c>
      <c r="M816" s="306">
        <f t="shared" ca="1" si="364"/>
        <v>-1.5021625033202852</v>
      </c>
      <c r="N816" s="304">
        <f t="shared" ca="1" si="365"/>
        <v>-86.06757158305885</v>
      </c>
      <c r="P816" s="310">
        <f t="shared" ca="1" si="366"/>
        <v>23</v>
      </c>
      <c r="Q816" s="304">
        <f t="shared" ca="1" si="367"/>
        <v>0</v>
      </c>
      <c r="R816" s="306">
        <f t="shared" ca="1" si="368"/>
        <v>0</v>
      </c>
      <c r="S816" s="307">
        <f t="shared" ca="1" si="369"/>
        <v>3.0549999999999997</v>
      </c>
      <c r="T816" s="304">
        <f t="shared" ca="1" si="349"/>
        <v>29.969549999999998</v>
      </c>
      <c r="U816" s="311">
        <f t="shared" ca="1" si="350"/>
        <v>0</v>
      </c>
      <c r="V816" s="306">
        <f t="shared" ca="1" si="351"/>
        <v>1.2257060254452325</v>
      </c>
      <c r="W816" s="304">
        <f t="shared" ca="1" si="352"/>
        <v>26.976984457464606</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0.95649174681570948</v>
      </c>
      <c r="AH816" s="304">
        <f t="shared" ca="1" si="376"/>
        <v>-8.8304113837806657</v>
      </c>
    </row>
    <row r="817" spans="1:34" x14ac:dyDescent="0.2">
      <c r="A817" s="347">
        <f t="shared" ca="1" si="354"/>
        <v>1E-4</v>
      </c>
      <c r="B817" s="304">
        <f t="shared" ca="1" si="355"/>
        <v>33.342200000001583</v>
      </c>
      <c r="D817" s="306">
        <f t="shared" ca="1" si="356"/>
        <v>-0.60559093025052357</v>
      </c>
      <c r="E817" s="307">
        <f t="shared" ca="1" si="357"/>
        <v>-1.0003533613742164</v>
      </c>
      <c r="F817" s="304">
        <f t="shared" ca="1" si="358"/>
        <v>1.1693789900688263</v>
      </c>
      <c r="G817" s="306">
        <f t="shared" ca="1" si="359"/>
        <v>7.1098523456323859</v>
      </c>
      <c r="H817" s="307">
        <f t="shared" ca="1" si="360"/>
        <v>-103.42935763026863</v>
      </c>
      <c r="I817" s="304">
        <f t="shared" ca="1" si="361"/>
        <v>103.67343931878936</v>
      </c>
      <c r="J817" s="306">
        <f t="shared" ca="1" si="362"/>
        <v>644.29262010737602</v>
      </c>
      <c r="K817" s="307">
        <f t="shared" ca="1" si="363"/>
        <v>-5.7721555504890318</v>
      </c>
      <c r="L817" s="304">
        <f t="shared" ca="1" si="348"/>
        <v>644.31847568149601</v>
      </c>
      <c r="M817" s="306">
        <f t="shared" ca="1" si="364"/>
        <v>-1.5021631522515166</v>
      </c>
      <c r="N817" s="304">
        <f t="shared" ca="1" si="365"/>
        <v>-86.067608764079608</v>
      </c>
      <c r="P817" s="310">
        <f t="shared" ca="1" si="366"/>
        <v>23</v>
      </c>
      <c r="Q817" s="304">
        <f t="shared" ca="1" si="367"/>
        <v>0</v>
      </c>
      <c r="R817" s="306">
        <f t="shared" ca="1" si="368"/>
        <v>0</v>
      </c>
      <c r="S817" s="307">
        <f t="shared" ca="1" si="369"/>
        <v>3.0549999999999997</v>
      </c>
      <c r="T817" s="304">
        <f t="shared" ca="1" si="349"/>
        <v>29.969549999999998</v>
      </c>
      <c r="U817" s="311">
        <f t="shared" ca="1" si="350"/>
        <v>0</v>
      </c>
      <c r="V817" s="306">
        <f t="shared" ca="1" si="351"/>
        <v>1.2257072931852493</v>
      </c>
      <c r="W817" s="304">
        <f t="shared" ca="1" si="352"/>
        <v>26.977062136383477</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0.95646675622994159</v>
      </c>
      <c r="AH817" s="304">
        <f t="shared" ca="1" si="376"/>
        <v>-8.8304368109540459</v>
      </c>
    </row>
    <row r="818" spans="1:34" x14ac:dyDescent="0.2">
      <c r="A818" s="347">
        <f t="shared" ca="1" si="354"/>
        <v>1E-4</v>
      </c>
      <c r="B818" s="304">
        <f t="shared" ca="1" si="355"/>
        <v>33.342300000001586</v>
      </c>
      <c r="D818" s="306">
        <f t="shared" ca="1" si="356"/>
        <v>-0.60558695714881694</v>
      </c>
      <c r="E818" s="307">
        <f t="shared" ca="1" si="357"/>
        <v>-1.0003276014376787</v>
      </c>
      <c r="F818" s="304">
        <f t="shared" ca="1" si="358"/>
        <v>1.1693548960289271</v>
      </c>
      <c r="G818" s="306">
        <f t="shared" ca="1" si="359"/>
        <v>7.1097917869366709</v>
      </c>
      <c r="H818" s="307">
        <f t="shared" ca="1" si="360"/>
        <v>-103.42945766302877</v>
      </c>
      <c r="I818" s="304">
        <f t="shared" ca="1" si="361"/>
        <v>103.6735349629878</v>
      </c>
      <c r="J818" s="306">
        <f t="shared" ca="1" si="362"/>
        <v>644.29262010737602</v>
      </c>
      <c r="K818" s="307">
        <f t="shared" ca="1" si="363"/>
        <v>-5.7824984912536967</v>
      </c>
      <c r="L818" s="304">
        <f t="shared" ca="1" si="348"/>
        <v>644.31856842219668</v>
      </c>
      <c r="M818" s="306">
        <f t="shared" ca="1" si="364"/>
        <v>-1.5021638011760234</v>
      </c>
      <c r="N818" s="304">
        <f t="shared" ca="1" si="365"/>
        <v>-86.067645944715068</v>
      </c>
      <c r="P818" s="310">
        <f t="shared" ca="1" si="366"/>
        <v>23</v>
      </c>
      <c r="Q818" s="304">
        <f t="shared" ca="1" si="367"/>
        <v>0</v>
      </c>
      <c r="R818" s="306">
        <f t="shared" ca="1" si="368"/>
        <v>0</v>
      </c>
      <c r="S818" s="307">
        <f t="shared" ca="1" si="369"/>
        <v>3.0549999999999997</v>
      </c>
      <c r="T818" s="304">
        <f t="shared" ca="1" si="349"/>
        <v>29.969549999999998</v>
      </c>
      <c r="U818" s="311">
        <f t="shared" ca="1" si="350"/>
        <v>0</v>
      </c>
      <c r="V818" s="306">
        <f t="shared" ca="1" si="351"/>
        <v>1.2257085609278038</v>
      </c>
      <c r="W818" s="304">
        <f t="shared" ca="1" si="352"/>
        <v>26.977139814206559</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0.95644176599421904</v>
      </c>
      <c r="AH818" s="304">
        <f t="shared" ca="1" si="376"/>
        <v>-8.8304622377687334</v>
      </c>
    </row>
    <row r="819" spans="1:34" x14ac:dyDescent="0.2">
      <c r="A819" s="347">
        <f t="shared" ca="1" si="354"/>
        <v>1E-4</v>
      </c>
      <c r="B819" s="304">
        <f t="shared" ca="1" si="355"/>
        <v>33.342400000001589</v>
      </c>
      <c r="D819" s="306">
        <f t="shared" ca="1" si="356"/>
        <v>-0.60558298404857613</v>
      </c>
      <c r="E819" s="307">
        <f t="shared" ca="1" si="357"/>
        <v>-1.0003018418645002</v>
      </c>
      <c r="F819" s="304">
        <f t="shared" ca="1" si="358"/>
        <v>1.1693308023851461</v>
      </c>
      <c r="G819" s="306">
        <f t="shared" ca="1" si="359"/>
        <v>7.1097312286382657</v>
      </c>
      <c r="H819" s="307">
        <f t="shared" ca="1" si="360"/>
        <v>-103.42955769321296</v>
      </c>
      <c r="I819" s="304">
        <f t="shared" ca="1" si="361"/>
        <v>103.67363060468725</v>
      </c>
      <c r="J819" s="306">
        <f t="shared" ca="1" si="362"/>
        <v>644.29262010737602</v>
      </c>
      <c r="K819" s="307">
        <f t="shared" ca="1" si="363"/>
        <v>-5.7928414420215084</v>
      </c>
      <c r="L819" s="304">
        <f t="shared" ca="1" si="348"/>
        <v>644.31866132900416</v>
      </c>
      <c r="M819" s="306">
        <f t="shared" ca="1" si="364"/>
        <v>-1.5021644500938056</v>
      </c>
      <c r="N819" s="304">
        <f t="shared" ca="1" si="365"/>
        <v>-86.067683124965242</v>
      </c>
      <c r="P819" s="310">
        <f t="shared" ca="1" si="366"/>
        <v>23</v>
      </c>
      <c r="Q819" s="304">
        <f t="shared" ca="1" si="367"/>
        <v>0</v>
      </c>
      <c r="R819" s="306">
        <f t="shared" ca="1" si="368"/>
        <v>0</v>
      </c>
      <c r="S819" s="307">
        <f t="shared" ca="1" si="369"/>
        <v>3.0549999999999997</v>
      </c>
      <c r="T819" s="304">
        <f t="shared" ca="1" si="349"/>
        <v>29.969549999999998</v>
      </c>
      <c r="U819" s="311">
        <f t="shared" ca="1" si="350"/>
        <v>0</v>
      </c>
      <c r="V819" s="306">
        <f t="shared" ca="1" si="351"/>
        <v>1.2257098286728954</v>
      </c>
      <c r="W819" s="304">
        <f t="shared" ca="1" si="352"/>
        <v>26.977217490933814</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0.95641677610854181</v>
      </c>
      <c r="AH819" s="304">
        <f t="shared" ca="1" si="376"/>
        <v>-8.8304876642247336</v>
      </c>
    </row>
    <row r="820" spans="1:34" x14ac:dyDescent="0.2">
      <c r="A820" s="347">
        <f t="shared" ca="1" si="354"/>
        <v>1E-4</v>
      </c>
      <c r="B820" s="304">
        <f t="shared" ca="1" si="355"/>
        <v>33.342500000001593</v>
      </c>
      <c r="D820" s="306">
        <f t="shared" ca="1" si="356"/>
        <v>-0.60557901094980149</v>
      </c>
      <c r="E820" s="307">
        <f t="shared" ca="1" si="357"/>
        <v>-1.0002760826546986</v>
      </c>
      <c r="F820" s="304">
        <f t="shared" ca="1" si="358"/>
        <v>1.1693067091374996</v>
      </c>
      <c r="G820" s="306">
        <f t="shared" ca="1" si="359"/>
        <v>7.1096706707371711</v>
      </c>
      <c r="H820" s="307">
        <f t="shared" ca="1" si="360"/>
        <v>-103.42965772082123</v>
      </c>
      <c r="I820" s="304">
        <f t="shared" ca="1" si="361"/>
        <v>103.67372624388773</v>
      </c>
      <c r="J820" s="306">
        <f t="shared" ca="1" si="362"/>
        <v>644.29262010737602</v>
      </c>
      <c r="K820" s="307">
        <f t="shared" ca="1" si="363"/>
        <v>-5.8031844027922102</v>
      </c>
      <c r="L820" s="304">
        <f t="shared" ca="1" si="348"/>
        <v>644.31875440191891</v>
      </c>
      <c r="M820" s="306">
        <f t="shared" ca="1" si="364"/>
        <v>-1.5021650990048634</v>
      </c>
      <c r="N820" s="304">
        <f t="shared" ca="1" si="365"/>
        <v>-86.067720304830132</v>
      </c>
      <c r="P820" s="310">
        <f t="shared" ca="1" si="366"/>
        <v>23</v>
      </c>
      <c r="Q820" s="304">
        <f t="shared" ca="1" si="367"/>
        <v>0</v>
      </c>
      <c r="R820" s="306">
        <f t="shared" ca="1" si="368"/>
        <v>0</v>
      </c>
      <c r="S820" s="307">
        <f t="shared" ca="1" si="369"/>
        <v>3.0549999999999997</v>
      </c>
      <c r="T820" s="304">
        <f t="shared" ca="1" si="349"/>
        <v>29.969549999999998</v>
      </c>
      <c r="U820" s="311">
        <f t="shared" ca="1" si="350"/>
        <v>0</v>
      </c>
      <c r="V820" s="306">
        <f t="shared" ca="1" si="351"/>
        <v>1.2257110964205251</v>
      </c>
      <c r="W820" s="304">
        <f t="shared" ca="1" si="352"/>
        <v>26.977295166565288</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0.95639178657291701</v>
      </c>
      <c r="AH820" s="304">
        <f t="shared" ca="1" si="376"/>
        <v>-8.8305130903220341</v>
      </c>
    </row>
    <row r="821" spans="1:34" x14ac:dyDescent="0.2">
      <c r="A821" s="347">
        <f t="shared" ca="1" si="354"/>
        <v>1E-4</v>
      </c>
      <c r="B821" s="304">
        <f t="shared" ca="1" si="355"/>
        <v>33.342600000001596</v>
      </c>
      <c r="D821" s="306">
        <f t="shared" ca="1" si="356"/>
        <v>-0.60557503785249334</v>
      </c>
      <c r="E821" s="307">
        <f t="shared" ca="1" si="357"/>
        <v>-1.0002503238082525</v>
      </c>
      <c r="F821" s="304">
        <f t="shared" ca="1" si="358"/>
        <v>1.16928261628597</v>
      </c>
      <c r="G821" s="306">
        <f t="shared" ca="1" si="359"/>
        <v>7.1096101132333862</v>
      </c>
      <c r="H821" s="307">
        <f t="shared" ca="1" si="360"/>
        <v>-103.42975774585361</v>
      </c>
      <c r="I821" s="304">
        <f t="shared" ca="1" si="361"/>
        <v>103.67382188058929</v>
      </c>
      <c r="J821" s="306">
        <f t="shared" ca="1" si="362"/>
        <v>644.29262010737602</v>
      </c>
      <c r="K821" s="307">
        <f t="shared" ca="1" si="363"/>
        <v>-5.8135273735655435</v>
      </c>
      <c r="L821" s="304">
        <f t="shared" ca="1" si="348"/>
        <v>644.3188476409415</v>
      </c>
      <c r="M821" s="306">
        <f t="shared" ca="1" si="364"/>
        <v>-1.5021657479091968</v>
      </c>
      <c r="N821" s="304">
        <f t="shared" ca="1" si="365"/>
        <v>-86.067757484309737</v>
      </c>
      <c r="P821" s="310">
        <f t="shared" ca="1" si="366"/>
        <v>23</v>
      </c>
      <c r="Q821" s="304">
        <f t="shared" ca="1" si="367"/>
        <v>0</v>
      </c>
      <c r="R821" s="306">
        <f t="shared" ca="1" si="368"/>
        <v>0</v>
      </c>
      <c r="S821" s="307">
        <f t="shared" ca="1" si="369"/>
        <v>3.0549999999999997</v>
      </c>
      <c r="T821" s="304">
        <f t="shared" ca="1" si="349"/>
        <v>29.969549999999998</v>
      </c>
      <c r="U821" s="311">
        <f t="shared" ca="1" si="350"/>
        <v>0</v>
      </c>
      <c r="V821" s="306">
        <f t="shared" ca="1" si="351"/>
        <v>1.225712364170692</v>
      </c>
      <c r="W821" s="304">
        <f t="shared" ca="1" si="352"/>
        <v>26.977372841100969</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0.95636679738733044</v>
      </c>
      <c r="AH821" s="304">
        <f t="shared" ca="1" si="376"/>
        <v>-8.8305385160606509</v>
      </c>
    </row>
    <row r="822" spans="1:34" x14ac:dyDescent="0.2">
      <c r="A822" s="347">
        <f t="shared" ca="1" si="354"/>
        <v>1E-4</v>
      </c>
      <c r="B822" s="304">
        <f t="shared" ca="1" si="355"/>
        <v>33.342700000001599</v>
      </c>
      <c r="D822" s="306">
        <f t="shared" ca="1" si="356"/>
        <v>-0.60557106475665257</v>
      </c>
      <c r="E822" s="307">
        <f t="shared" ca="1" si="357"/>
        <v>-1.0002245653251709</v>
      </c>
      <c r="F822" s="304">
        <f t="shared" ca="1" si="358"/>
        <v>1.1692585238305655</v>
      </c>
      <c r="G822" s="306">
        <f t="shared" ca="1" si="359"/>
        <v>7.1095495561269102</v>
      </c>
      <c r="H822" s="307">
        <f t="shared" ca="1" si="360"/>
        <v>-103.42985776831014</v>
      </c>
      <c r="I822" s="304">
        <f t="shared" ca="1" si="361"/>
        <v>103.67391751479198</v>
      </c>
      <c r="J822" s="306">
        <f t="shared" ca="1" si="362"/>
        <v>644.29262010737602</v>
      </c>
      <c r="K822" s="307">
        <f t="shared" ca="1" si="363"/>
        <v>-5.8238703543412518</v>
      </c>
      <c r="L822" s="304">
        <f t="shared" ca="1" si="348"/>
        <v>644.31894104607215</v>
      </c>
      <c r="M822" s="306">
        <f t="shared" ca="1" si="364"/>
        <v>-1.5021663968068057</v>
      </c>
      <c r="N822" s="304">
        <f t="shared" ca="1" si="365"/>
        <v>-86.067794663404072</v>
      </c>
      <c r="P822" s="310">
        <f t="shared" ca="1" si="366"/>
        <v>23</v>
      </c>
      <c r="Q822" s="304">
        <f t="shared" ca="1" si="367"/>
        <v>0</v>
      </c>
      <c r="R822" s="306">
        <f t="shared" ca="1" si="368"/>
        <v>0</v>
      </c>
      <c r="S822" s="307">
        <f t="shared" ca="1" si="369"/>
        <v>3.0549999999999997</v>
      </c>
      <c r="T822" s="304">
        <f t="shared" ca="1" si="349"/>
        <v>29.969549999999998</v>
      </c>
      <c r="U822" s="311">
        <f t="shared" ca="1" si="350"/>
        <v>0</v>
      </c>
      <c r="V822" s="306">
        <f t="shared" ca="1" si="351"/>
        <v>1.2257136319233972</v>
      </c>
      <c r="W822" s="304">
        <f t="shared" ca="1" si="352"/>
        <v>26.977450514540912</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0.95634180855178741</v>
      </c>
      <c r="AH822" s="304">
        <f t="shared" ca="1" si="376"/>
        <v>-8.8305639414405803</v>
      </c>
    </row>
    <row r="823" spans="1:34" x14ac:dyDescent="0.2">
      <c r="A823" s="347">
        <f t="shared" ca="1" si="354"/>
        <v>1E-4</v>
      </c>
      <c r="B823" s="304">
        <f t="shared" ca="1" si="355"/>
        <v>33.342800000001603</v>
      </c>
      <c r="D823" s="306">
        <f t="shared" ca="1" si="356"/>
        <v>-0.60556709166228151</v>
      </c>
      <c r="E823" s="307">
        <f t="shared" ca="1" si="357"/>
        <v>-1.0001988072054342</v>
      </c>
      <c r="F823" s="304">
        <f t="shared" ca="1" si="358"/>
        <v>1.1692344317712711</v>
      </c>
      <c r="G823" s="306">
        <f t="shared" ca="1" si="359"/>
        <v>7.1094889994177439</v>
      </c>
      <c r="H823" s="307">
        <f t="shared" ca="1" si="360"/>
        <v>-103.42995778819086</v>
      </c>
      <c r="I823" s="304">
        <f t="shared" ca="1" si="361"/>
        <v>103.67401314649581</v>
      </c>
      <c r="J823" s="306">
        <f t="shared" ca="1" si="362"/>
        <v>644.29262010737602</v>
      </c>
      <c r="K823" s="307">
        <f t="shared" ca="1" si="363"/>
        <v>-5.8342133451190765</v>
      </c>
      <c r="L823" s="304">
        <f t="shared" ca="1" si="348"/>
        <v>644.31903461731122</v>
      </c>
      <c r="M823" s="306">
        <f t="shared" ca="1" si="364"/>
        <v>-1.5021670456976908</v>
      </c>
      <c r="N823" s="304">
        <f t="shared" ca="1" si="365"/>
        <v>-86.067831842113151</v>
      </c>
      <c r="P823" s="310">
        <f t="shared" ca="1" si="366"/>
        <v>23</v>
      </c>
      <c r="Q823" s="304">
        <f t="shared" ca="1" si="367"/>
        <v>0</v>
      </c>
      <c r="R823" s="306">
        <f t="shared" ca="1" si="368"/>
        <v>0</v>
      </c>
      <c r="S823" s="307">
        <f t="shared" ca="1" si="369"/>
        <v>3.0549999999999997</v>
      </c>
      <c r="T823" s="304">
        <f t="shared" ca="1" si="349"/>
        <v>29.969549999999998</v>
      </c>
      <c r="U823" s="311">
        <f t="shared" ca="1" si="350"/>
        <v>0</v>
      </c>
      <c r="V823" s="306">
        <f t="shared" ca="1" si="351"/>
        <v>1.2257148996786393</v>
      </c>
      <c r="W823" s="304">
        <f t="shared" ca="1" si="352"/>
        <v>26.97752818688507</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0.95631682006627017</v>
      </c>
      <c r="AH823" s="304">
        <f t="shared" ca="1" si="376"/>
        <v>-8.8305893664618385</v>
      </c>
    </row>
    <row r="824" spans="1:34" x14ac:dyDescent="0.2">
      <c r="A824" s="347">
        <f t="shared" ca="1" si="354"/>
        <v>1E-4</v>
      </c>
      <c r="B824" s="304">
        <f t="shared" ca="1" si="355"/>
        <v>33.342900000001606</v>
      </c>
      <c r="D824" s="306">
        <f t="shared" ca="1" si="356"/>
        <v>-0.6055631185693765</v>
      </c>
      <c r="E824" s="307">
        <f t="shared" ca="1" si="357"/>
        <v>-1.0001730494490584</v>
      </c>
      <c r="F824" s="304">
        <f t="shared" ca="1" si="358"/>
        <v>1.1692103401080993</v>
      </c>
      <c r="G824" s="306">
        <f t="shared" ca="1" si="359"/>
        <v>7.1094284431058874</v>
      </c>
      <c r="H824" s="307">
        <f t="shared" ca="1" si="360"/>
        <v>-103.43005780549581</v>
      </c>
      <c r="I824" s="304">
        <f t="shared" ca="1" si="361"/>
        <v>103.67410877570083</v>
      </c>
      <c r="J824" s="306">
        <f t="shared" ca="1" si="362"/>
        <v>644.29262010737602</v>
      </c>
      <c r="K824" s="307">
        <f t="shared" ca="1" si="363"/>
        <v>-5.8445563458987611</v>
      </c>
      <c r="L824" s="304">
        <f t="shared" ca="1" si="348"/>
        <v>644.31912835465926</v>
      </c>
      <c r="M824" s="306">
        <f t="shared" ca="1" si="364"/>
        <v>-1.5021676945818514</v>
      </c>
      <c r="N824" s="304">
        <f t="shared" ca="1" si="365"/>
        <v>-86.067869020436945</v>
      </c>
      <c r="P824" s="310">
        <f t="shared" ca="1" si="366"/>
        <v>23</v>
      </c>
      <c r="Q824" s="304">
        <f t="shared" ca="1" si="367"/>
        <v>0</v>
      </c>
      <c r="R824" s="306">
        <f t="shared" ca="1" si="368"/>
        <v>0</v>
      </c>
      <c r="S824" s="307">
        <f t="shared" ca="1" si="369"/>
        <v>3.0549999999999997</v>
      </c>
      <c r="T824" s="304">
        <f t="shared" ca="1" si="349"/>
        <v>29.969549999999998</v>
      </c>
      <c r="U824" s="311">
        <f t="shared" ca="1" si="350"/>
        <v>0</v>
      </c>
      <c r="V824" s="306">
        <f t="shared" ca="1" si="351"/>
        <v>1.2257161674364194</v>
      </c>
      <c r="W824" s="304">
        <f t="shared" ca="1" si="352"/>
        <v>26.977605858133494</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0.95629183193079825</v>
      </c>
      <c r="AH824" s="304">
        <f t="shared" ca="1" si="376"/>
        <v>-8.8306147911244093</v>
      </c>
    </row>
    <row r="825" spans="1:34" x14ac:dyDescent="0.2">
      <c r="A825" s="347">
        <f t="shared" ca="1" si="354"/>
        <v>1E-4</v>
      </c>
      <c r="B825" s="304">
        <f t="shared" ca="1" si="355"/>
        <v>33.343000000001609</v>
      </c>
      <c r="D825" s="306">
        <f t="shared" ca="1" si="356"/>
        <v>-0.60555914547794398</v>
      </c>
      <c r="E825" s="307">
        <f t="shared" ca="1" si="357"/>
        <v>-1.0001472920560239</v>
      </c>
      <c r="F825" s="304">
        <f t="shared" ca="1" si="358"/>
        <v>1.1691862488410372</v>
      </c>
      <c r="G825" s="306">
        <f t="shared" ca="1" si="359"/>
        <v>7.1093678871913397</v>
      </c>
      <c r="H825" s="307">
        <f t="shared" ca="1" si="360"/>
        <v>-103.43015782022501</v>
      </c>
      <c r="I825" s="304">
        <f t="shared" ca="1" si="361"/>
        <v>103.67420440240706</v>
      </c>
      <c r="J825" s="306">
        <f t="shared" ca="1" si="362"/>
        <v>644.29262010737602</v>
      </c>
      <c r="K825" s="307">
        <f t="shared" ca="1" si="363"/>
        <v>-5.8548993566800469</v>
      </c>
      <c r="L825" s="304">
        <f t="shared" ca="1" si="348"/>
        <v>644.31922225811672</v>
      </c>
      <c r="M825" s="306">
        <f t="shared" ca="1" si="364"/>
        <v>-1.5021683434592883</v>
      </c>
      <c r="N825" s="304">
        <f t="shared" ca="1" si="365"/>
        <v>-86.067906198375496</v>
      </c>
      <c r="P825" s="310">
        <f t="shared" ca="1" si="366"/>
        <v>23</v>
      </c>
      <c r="Q825" s="304">
        <f t="shared" ca="1" si="367"/>
        <v>0</v>
      </c>
      <c r="R825" s="306">
        <f t="shared" ca="1" si="368"/>
        <v>0</v>
      </c>
      <c r="S825" s="307">
        <f t="shared" ca="1" si="369"/>
        <v>3.0549999999999997</v>
      </c>
      <c r="T825" s="304">
        <f t="shared" ca="1" si="349"/>
        <v>29.969549999999998</v>
      </c>
      <c r="U825" s="311">
        <f t="shared" ca="1" si="350"/>
        <v>0</v>
      </c>
      <c r="V825" s="306">
        <f t="shared" ca="1" si="351"/>
        <v>1.225717435196737</v>
      </c>
      <c r="W825" s="304">
        <f t="shared" ca="1" si="352"/>
        <v>26.977683528286178</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0.95626684414534679</v>
      </c>
      <c r="AH825" s="304">
        <f t="shared" ca="1" si="376"/>
        <v>-8.8306402154283123</v>
      </c>
    </row>
    <row r="826" spans="1:34" x14ac:dyDescent="0.2">
      <c r="A826" s="347">
        <f t="shared" ca="1" si="354"/>
        <v>1E-4</v>
      </c>
      <c r="B826" s="304">
        <f t="shared" ca="1" si="355"/>
        <v>33.343100000001613</v>
      </c>
      <c r="D826" s="306">
        <f t="shared" ca="1" si="356"/>
        <v>-0.60555517238797896</v>
      </c>
      <c r="E826" s="307">
        <f t="shared" ca="1" si="357"/>
        <v>-1.0001215350263344</v>
      </c>
      <c r="F826" s="304">
        <f t="shared" ca="1" si="358"/>
        <v>1.169162157970085</v>
      </c>
      <c r="G826" s="306">
        <f t="shared" ca="1" si="359"/>
        <v>7.1093073316741009</v>
      </c>
      <c r="H826" s="307">
        <f t="shared" ca="1" si="360"/>
        <v>-103.4302578323785</v>
      </c>
      <c r="I826" s="304">
        <f t="shared" ca="1" si="361"/>
        <v>103.67430002661455</v>
      </c>
      <c r="J826" s="306">
        <f t="shared" ca="1" si="362"/>
        <v>644.29262010737602</v>
      </c>
      <c r="K826" s="307">
        <f t="shared" ca="1" si="363"/>
        <v>-5.8652423774626774</v>
      </c>
      <c r="L826" s="304">
        <f t="shared" ca="1" si="348"/>
        <v>644.31931632768385</v>
      </c>
      <c r="M826" s="306">
        <f t="shared" ca="1" si="364"/>
        <v>-1.502168992330001</v>
      </c>
      <c r="N826" s="304">
        <f t="shared" ca="1" si="365"/>
        <v>-86.067943375928792</v>
      </c>
      <c r="P826" s="310">
        <f t="shared" ca="1" si="366"/>
        <v>23</v>
      </c>
      <c r="Q826" s="304">
        <f t="shared" ca="1" si="367"/>
        <v>0</v>
      </c>
      <c r="R826" s="306">
        <f t="shared" ca="1" si="368"/>
        <v>0</v>
      </c>
      <c r="S826" s="307">
        <f t="shared" ca="1" si="369"/>
        <v>3.0549999999999997</v>
      </c>
      <c r="T826" s="304">
        <f t="shared" ca="1" si="349"/>
        <v>29.969549999999998</v>
      </c>
      <c r="U826" s="311">
        <f t="shared" ca="1" si="350"/>
        <v>0</v>
      </c>
      <c r="V826" s="306">
        <f t="shared" ca="1" si="351"/>
        <v>1.225718702959592</v>
      </c>
      <c r="W826" s="304">
        <f t="shared" ca="1" si="352"/>
        <v>26.977761197343131</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0.95624185670992112</v>
      </c>
      <c r="AH826" s="304">
        <f t="shared" ca="1" si="376"/>
        <v>-8.8306656393735459</v>
      </c>
    </row>
    <row r="827" spans="1:34" x14ac:dyDescent="0.2">
      <c r="A827" s="347">
        <f t="shared" ca="1" si="354"/>
        <v>1E-4</v>
      </c>
      <c r="B827" s="304">
        <f t="shared" ca="1" si="355"/>
        <v>33.343200000001616</v>
      </c>
      <c r="D827" s="306">
        <f t="shared" ca="1" si="356"/>
        <v>-0.60555119929948686</v>
      </c>
      <c r="E827" s="307">
        <f t="shared" ca="1" si="357"/>
        <v>-1.000095778359988</v>
      </c>
      <c r="F827" s="304">
        <f t="shared" ca="1" si="358"/>
        <v>1.1691380674952454</v>
      </c>
      <c r="G827" s="306">
        <f t="shared" ca="1" si="359"/>
        <v>7.1092467765541709</v>
      </c>
      <c r="H827" s="307">
        <f t="shared" ca="1" si="360"/>
        <v>-103.43035784195634</v>
      </c>
      <c r="I827" s="304">
        <f t="shared" ca="1" si="361"/>
        <v>103.67439564832334</v>
      </c>
      <c r="J827" s="306">
        <f t="shared" ca="1" si="362"/>
        <v>644.29262010737602</v>
      </c>
      <c r="K827" s="307">
        <f t="shared" ca="1" si="363"/>
        <v>-5.8755854082463941</v>
      </c>
      <c r="L827" s="304">
        <f t="shared" ca="1" si="348"/>
        <v>644.31941056336109</v>
      </c>
      <c r="M827" s="306">
        <f t="shared" ca="1" si="364"/>
        <v>-1.50216964119399</v>
      </c>
      <c r="N827" s="304">
        <f t="shared" ca="1" si="365"/>
        <v>-86.067980553096831</v>
      </c>
      <c r="P827" s="310">
        <f t="shared" ca="1" si="366"/>
        <v>23</v>
      </c>
      <c r="Q827" s="304">
        <f t="shared" ca="1" si="367"/>
        <v>0</v>
      </c>
      <c r="R827" s="306">
        <f t="shared" ca="1" si="368"/>
        <v>0</v>
      </c>
      <c r="S827" s="307">
        <f t="shared" ca="1" si="369"/>
        <v>3.0549999999999997</v>
      </c>
      <c r="T827" s="304">
        <f t="shared" ca="1" si="349"/>
        <v>29.969549999999998</v>
      </c>
      <c r="U827" s="311">
        <f t="shared" ca="1" si="350"/>
        <v>0</v>
      </c>
      <c r="V827" s="306">
        <f t="shared" ca="1" si="351"/>
        <v>1.2257199707249844</v>
      </c>
      <c r="W827" s="304">
        <f t="shared" ca="1" si="352"/>
        <v>26.977838865304381</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0.95621686962452301</v>
      </c>
      <c r="AH827" s="304">
        <f t="shared" ca="1" si="376"/>
        <v>-8.8306910629601099</v>
      </c>
    </row>
    <row r="828" spans="1:34" x14ac:dyDescent="0.2">
      <c r="A828" s="347">
        <f t="shared" ca="1" si="354"/>
        <v>1E-4</v>
      </c>
      <c r="B828" s="304">
        <f t="shared" ca="1" si="355"/>
        <v>33.343300000001619</v>
      </c>
      <c r="D828" s="306">
        <f t="shared" ca="1" si="356"/>
        <v>-0.60554722621246548</v>
      </c>
      <c r="E828" s="307">
        <f t="shared" ca="1" si="357"/>
        <v>-1.0000700220569758</v>
      </c>
      <c r="F828" s="304">
        <f t="shared" ca="1" si="358"/>
        <v>1.1691139774165096</v>
      </c>
      <c r="G828" s="306">
        <f t="shared" ca="1" si="359"/>
        <v>7.1091862218315498</v>
      </c>
      <c r="H828" s="307">
        <f t="shared" ca="1" si="360"/>
        <v>-103.43045784895854</v>
      </c>
      <c r="I828" s="304">
        <f t="shared" ca="1" si="361"/>
        <v>103.67449126753344</v>
      </c>
      <c r="J828" s="306">
        <f t="shared" ca="1" si="362"/>
        <v>644.29262010737602</v>
      </c>
      <c r="K828" s="307">
        <f t="shared" ca="1" si="363"/>
        <v>-5.8859284490309403</v>
      </c>
      <c r="L828" s="304">
        <f t="shared" ca="1" si="348"/>
        <v>644.31950496514901</v>
      </c>
      <c r="M828" s="306">
        <f t="shared" ca="1" si="364"/>
        <v>-1.5021702900512552</v>
      </c>
      <c r="N828" s="304">
        <f t="shared" ca="1" si="365"/>
        <v>-86.068017729879642</v>
      </c>
      <c r="P828" s="310">
        <f t="shared" ca="1" si="366"/>
        <v>23</v>
      </c>
      <c r="Q828" s="304">
        <f t="shared" ca="1" si="367"/>
        <v>0</v>
      </c>
      <c r="R828" s="306">
        <f t="shared" ca="1" si="368"/>
        <v>0</v>
      </c>
      <c r="S828" s="307">
        <f t="shared" ca="1" si="369"/>
        <v>3.0549999999999997</v>
      </c>
      <c r="T828" s="304">
        <f t="shared" ca="1" si="349"/>
        <v>29.969549999999998</v>
      </c>
      <c r="U828" s="311">
        <f t="shared" ca="1" si="350"/>
        <v>0</v>
      </c>
      <c r="V828" s="306">
        <f t="shared" ca="1" si="351"/>
        <v>1.2257212384929146</v>
      </c>
      <c r="W828" s="304">
        <f t="shared" ca="1" si="352"/>
        <v>26.977916532169914</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0.95619188288913826</v>
      </c>
      <c r="AH828" s="304">
        <f t="shared" ca="1" si="376"/>
        <v>-8.830716486188015</v>
      </c>
    </row>
    <row r="829" spans="1:34" x14ac:dyDescent="0.2">
      <c r="A829" s="347">
        <f t="shared" ca="1" si="354"/>
        <v>1E-4</v>
      </c>
      <c r="B829" s="304">
        <f t="shared" ca="1" si="355"/>
        <v>33.343400000001623</v>
      </c>
      <c r="D829" s="306">
        <f t="shared" ca="1" si="356"/>
        <v>-0.60554325312691581</v>
      </c>
      <c r="E829" s="307">
        <f t="shared" ca="1" si="357"/>
        <v>-1.0000442661172997</v>
      </c>
      <c r="F829" s="304">
        <f t="shared" ca="1" si="358"/>
        <v>1.1690898877338802</v>
      </c>
      <c r="G829" s="306">
        <f t="shared" ca="1" si="359"/>
        <v>7.1091256675062375</v>
      </c>
      <c r="H829" s="307">
        <f t="shared" ca="1" si="360"/>
        <v>-103.43055785338515</v>
      </c>
      <c r="I829" s="304">
        <f t="shared" ca="1" si="361"/>
        <v>103.67458688424493</v>
      </c>
      <c r="J829" s="306">
        <f t="shared" ca="1" si="362"/>
        <v>644.29262010737602</v>
      </c>
      <c r="K829" s="307">
        <f t="shared" ca="1" si="363"/>
        <v>-5.8962714998160575</v>
      </c>
      <c r="L829" s="304">
        <f t="shared" ca="1" si="348"/>
        <v>644.31959953304784</v>
      </c>
      <c r="M829" s="306">
        <f t="shared" ca="1" si="364"/>
        <v>-1.5021709389017968</v>
      </c>
      <c r="N829" s="304">
        <f t="shared" ca="1" si="365"/>
        <v>-86.068054906277212</v>
      </c>
      <c r="P829" s="310">
        <f t="shared" ca="1" si="366"/>
        <v>23</v>
      </c>
      <c r="Q829" s="304">
        <f t="shared" ca="1" si="367"/>
        <v>0</v>
      </c>
      <c r="R829" s="306">
        <f t="shared" ca="1" si="368"/>
        <v>0</v>
      </c>
      <c r="S829" s="307">
        <f t="shared" ca="1" si="369"/>
        <v>3.0549999999999997</v>
      </c>
      <c r="T829" s="304">
        <f t="shared" ca="1" si="349"/>
        <v>29.969549999999998</v>
      </c>
      <c r="U829" s="311">
        <f t="shared" ca="1" si="350"/>
        <v>0</v>
      </c>
      <c r="V829" s="306">
        <f t="shared" ca="1" si="351"/>
        <v>1.2257225062633821</v>
      </c>
      <c r="W829" s="304">
        <f t="shared" ca="1" si="352"/>
        <v>26.977994197939765</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0.95616689650377573</v>
      </c>
      <c r="AH829" s="304">
        <f t="shared" ca="1" si="376"/>
        <v>-8.8307419090572559</v>
      </c>
    </row>
    <row r="830" spans="1:34" x14ac:dyDescent="0.2">
      <c r="A830" s="347">
        <f t="shared" ca="1" si="354"/>
        <v>1E-4</v>
      </c>
      <c r="B830" s="304">
        <f t="shared" ca="1" si="355"/>
        <v>33.343500000001626</v>
      </c>
      <c r="D830" s="306">
        <f t="shared" ca="1" si="356"/>
        <v>-0.60553928004283997</v>
      </c>
      <c r="E830" s="307">
        <f t="shared" ca="1" si="357"/>
        <v>-1.0000185105409525</v>
      </c>
      <c r="F830" s="304">
        <f t="shared" ca="1" si="358"/>
        <v>1.1690657984473527</v>
      </c>
      <c r="G830" s="306">
        <f t="shared" ca="1" si="359"/>
        <v>7.1090651135782332</v>
      </c>
      <c r="H830" s="307">
        <f t="shared" ca="1" si="360"/>
        <v>-103.43065785523621</v>
      </c>
      <c r="I830" s="304">
        <f t="shared" ca="1" si="361"/>
        <v>103.67468249845778</v>
      </c>
      <c r="J830" s="306">
        <f t="shared" ca="1" si="362"/>
        <v>644.29262010737602</v>
      </c>
      <c r="K830" s="307">
        <f t="shared" ca="1" si="363"/>
        <v>-5.9066145606014882</v>
      </c>
      <c r="L830" s="304">
        <f t="shared" ca="1" si="348"/>
        <v>644.31969426705803</v>
      </c>
      <c r="M830" s="306">
        <f t="shared" ca="1" si="364"/>
        <v>-1.5021715877456148</v>
      </c>
      <c r="N830" s="304">
        <f t="shared" ca="1" si="365"/>
        <v>-86.068092082289539</v>
      </c>
      <c r="P830" s="310">
        <f t="shared" ca="1" si="366"/>
        <v>23</v>
      </c>
      <c r="Q830" s="304">
        <f t="shared" ca="1" si="367"/>
        <v>0</v>
      </c>
      <c r="R830" s="306">
        <f t="shared" ca="1" si="368"/>
        <v>0</v>
      </c>
      <c r="S830" s="307">
        <f t="shared" ca="1" si="369"/>
        <v>3.0549999999999997</v>
      </c>
      <c r="T830" s="304">
        <f t="shared" ca="1" si="349"/>
        <v>29.969549999999998</v>
      </c>
      <c r="U830" s="311">
        <f t="shared" ca="1" si="350"/>
        <v>0</v>
      </c>
      <c r="V830" s="306">
        <f t="shared" ca="1" si="351"/>
        <v>1.2257237740363869</v>
      </c>
      <c r="W830" s="304">
        <f t="shared" ca="1" si="352"/>
        <v>26.978071862613913</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0.95614191046842123</v>
      </c>
      <c r="AH830" s="304">
        <f t="shared" ca="1" si="376"/>
        <v>-8.830767331567845</v>
      </c>
    </row>
    <row r="831" spans="1:34" x14ac:dyDescent="0.2">
      <c r="A831" s="347">
        <f t="shared" ca="1" si="354"/>
        <v>1E-4</v>
      </c>
      <c r="B831" s="304">
        <f t="shared" ca="1" si="355"/>
        <v>33.343600000001629</v>
      </c>
      <c r="D831" s="306">
        <f t="shared" ca="1" si="356"/>
        <v>-0.60553530696023661</v>
      </c>
      <c r="E831" s="307">
        <f t="shared" ca="1" si="357"/>
        <v>-0.99999275532793597</v>
      </c>
      <c r="F831" s="304">
        <f t="shared" ca="1" si="358"/>
        <v>1.1690417095569281</v>
      </c>
      <c r="G831" s="306">
        <f t="shared" ca="1" si="359"/>
        <v>7.1090045600475369</v>
      </c>
      <c r="H831" s="307">
        <f t="shared" ca="1" si="360"/>
        <v>-103.43075785451174</v>
      </c>
      <c r="I831" s="304">
        <f t="shared" ca="1" si="361"/>
        <v>103.6747781101721</v>
      </c>
      <c r="J831" s="306">
        <f t="shared" ca="1" si="362"/>
        <v>644.29262010737602</v>
      </c>
      <c r="K831" s="307">
        <f t="shared" ca="1" si="363"/>
        <v>-5.9169576313869756</v>
      </c>
      <c r="L831" s="304">
        <f t="shared" ca="1" si="348"/>
        <v>644.31978916717992</v>
      </c>
      <c r="M831" s="306">
        <f t="shared" ca="1" si="364"/>
        <v>-1.5021722365827093</v>
      </c>
      <c r="N831" s="304">
        <f t="shared" ca="1" si="365"/>
        <v>-86.068129257916652</v>
      </c>
      <c r="P831" s="310">
        <f t="shared" ca="1" si="366"/>
        <v>23</v>
      </c>
      <c r="Q831" s="304">
        <f t="shared" ca="1" si="367"/>
        <v>0</v>
      </c>
      <c r="R831" s="306">
        <f t="shared" ca="1" si="368"/>
        <v>0</v>
      </c>
      <c r="S831" s="307">
        <f t="shared" ca="1" si="369"/>
        <v>3.0549999999999997</v>
      </c>
      <c r="T831" s="304">
        <f t="shared" ca="1" si="349"/>
        <v>29.969549999999998</v>
      </c>
      <c r="U831" s="311">
        <f t="shared" ca="1" si="350"/>
        <v>0</v>
      </c>
      <c r="V831" s="306">
        <f t="shared" ca="1" si="351"/>
        <v>1.2257250418119292</v>
      </c>
      <c r="W831" s="304">
        <f t="shared" ca="1" si="352"/>
        <v>26.978149526192418</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0.95611692478308008</v>
      </c>
      <c r="AH831" s="304">
        <f t="shared" ca="1" si="376"/>
        <v>-8.8307927537197752</v>
      </c>
    </row>
    <row r="832" spans="1:34" x14ac:dyDescent="0.2">
      <c r="A832" s="347">
        <f t="shared" ca="1" si="354"/>
        <v>1E-4</v>
      </c>
      <c r="B832" s="304">
        <f t="shared" ca="1" si="355"/>
        <v>33.343700000001633</v>
      </c>
      <c r="D832" s="306">
        <f t="shared" ca="1" si="356"/>
        <v>-0.6055313338791084</v>
      </c>
      <c r="E832" s="307">
        <f t="shared" ca="1" si="357"/>
        <v>-0.99996700047823062</v>
      </c>
      <c r="F832" s="304">
        <f t="shared" ca="1" si="358"/>
        <v>1.169017621062592</v>
      </c>
      <c r="G832" s="306">
        <f t="shared" ca="1" si="359"/>
        <v>7.1089440069141494</v>
      </c>
      <c r="H832" s="307">
        <f t="shared" ca="1" si="360"/>
        <v>-103.43085785121178</v>
      </c>
      <c r="I832" s="304">
        <f t="shared" ca="1" si="361"/>
        <v>103.67487371938785</v>
      </c>
      <c r="J832" s="306">
        <f t="shared" ca="1" si="362"/>
        <v>644.29262010737602</v>
      </c>
      <c r="K832" s="307">
        <f t="shared" ca="1" si="363"/>
        <v>-5.9273007121722614</v>
      </c>
      <c r="L832" s="304">
        <f t="shared" ca="1" si="348"/>
        <v>644.31988423341409</v>
      </c>
      <c r="M832" s="306">
        <f t="shared" ca="1" si="364"/>
        <v>-1.5021728854130805</v>
      </c>
      <c r="N832" s="304">
        <f t="shared" ca="1" si="365"/>
        <v>-86.068166433158538</v>
      </c>
      <c r="P832" s="310">
        <f t="shared" ca="1" si="366"/>
        <v>23</v>
      </c>
      <c r="Q832" s="304">
        <f t="shared" ca="1" si="367"/>
        <v>0</v>
      </c>
      <c r="R832" s="306">
        <f t="shared" ca="1" si="368"/>
        <v>0</v>
      </c>
      <c r="S832" s="307">
        <f t="shared" ca="1" si="369"/>
        <v>3.0549999999999997</v>
      </c>
      <c r="T832" s="304">
        <f t="shared" ca="1" si="349"/>
        <v>29.969549999999998</v>
      </c>
      <c r="U832" s="311">
        <f t="shared" ca="1" si="350"/>
        <v>0</v>
      </c>
      <c r="V832" s="306">
        <f t="shared" ca="1" si="351"/>
        <v>1.2257263095900088</v>
      </c>
      <c r="W832" s="304">
        <f t="shared" ca="1" si="352"/>
        <v>26.978227188675223</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0.95609193944773629</v>
      </c>
      <c r="AH832" s="304">
        <f t="shared" ca="1" si="376"/>
        <v>-8.8308181755130679</v>
      </c>
    </row>
    <row r="833" spans="1:34" x14ac:dyDescent="0.2">
      <c r="A833" s="347">
        <f t="shared" ca="1" si="354"/>
        <v>1E-4</v>
      </c>
      <c r="B833" s="304">
        <f t="shared" ca="1" si="355"/>
        <v>33.343800000001636</v>
      </c>
      <c r="D833" s="306">
        <f t="shared" ca="1" si="356"/>
        <v>-0.60552736079945302</v>
      </c>
      <c r="E833" s="307">
        <f t="shared" ca="1" si="357"/>
        <v>-0.99994124599186129</v>
      </c>
      <c r="F833" s="304">
        <f t="shared" ca="1" si="358"/>
        <v>1.1689935329643646</v>
      </c>
      <c r="G833" s="306">
        <f t="shared" ca="1" si="359"/>
        <v>7.1088834541780699</v>
      </c>
      <c r="H833" s="307">
        <f t="shared" ca="1" si="360"/>
        <v>-103.43095784533638</v>
      </c>
      <c r="I833" s="304">
        <f t="shared" ca="1" si="361"/>
        <v>103.67496932610513</v>
      </c>
      <c r="J833" s="306">
        <f t="shared" ca="1" si="362"/>
        <v>644.29262010737602</v>
      </c>
      <c r="K833" s="307">
        <f t="shared" ca="1" si="363"/>
        <v>-5.9376438029570888</v>
      </c>
      <c r="L833" s="304">
        <f t="shared" ca="1" si="348"/>
        <v>644.31997946576075</v>
      </c>
      <c r="M833" s="306">
        <f t="shared" ca="1" si="364"/>
        <v>-1.5021735342367282</v>
      </c>
      <c r="N833" s="304">
        <f t="shared" ca="1" si="365"/>
        <v>-86.068203608015196</v>
      </c>
      <c r="P833" s="310">
        <f t="shared" ca="1" si="366"/>
        <v>23</v>
      </c>
      <c r="Q833" s="304">
        <f t="shared" ca="1" si="367"/>
        <v>0</v>
      </c>
      <c r="R833" s="306">
        <f t="shared" ca="1" si="368"/>
        <v>0</v>
      </c>
      <c r="S833" s="307">
        <f t="shared" ca="1" si="369"/>
        <v>3.0549999999999997</v>
      </c>
      <c r="T833" s="304">
        <f t="shared" ca="1" si="349"/>
        <v>29.969549999999998</v>
      </c>
      <c r="U833" s="311">
        <f t="shared" ca="1" si="350"/>
        <v>0</v>
      </c>
      <c r="V833" s="306">
        <f t="shared" ca="1" si="351"/>
        <v>1.2257275773706258</v>
      </c>
      <c r="W833" s="304">
        <f t="shared" ca="1" si="352"/>
        <v>26.978304850062408</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0.95606695446240941</v>
      </c>
      <c r="AH833" s="304">
        <f t="shared" ca="1" si="376"/>
        <v>-8.8308435969476999</v>
      </c>
    </row>
    <row r="834" spans="1:34" x14ac:dyDescent="0.2">
      <c r="A834" s="347">
        <f t="shared" ca="1" si="354"/>
        <v>1E-4</v>
      </c>
      <c r="B834" s="304">
        <f t="shared" ca="1" si="355"/>
        <v>33.343900000001639</v>
      </c>
      <c r="D834" s="306">
        <f t="shared" ca="1" si="356"/>
        <v>-0.6055233877212759</v>
      </c>
      <c r="E834" s="307">
        <f t="shared" ca="1" si="357"/>
        <v>-0.99991549186879602</v>
      </c>
      <c r="F834" s="304">
        <f t="shared" ca="1" si="358"/>
        <v>1.1689694452622219</v>
      </c>
      <c r="G834" s="306">
        <f t="shared" ca="1" si="359"/>
        <v>7.1088229018392974</v>
      </c>
      <c r="H834" s="307">
        <f t="shared" ca="1" si="360"/>
        <v>-103.43105783688557</v>
      </c>
      <c r="I834" s="304">
        <f t="shared" ca="1" si="361"/>
        <v>103.67506493032394</v>
      </c>
      <c r="J834" s="306">
        <f t="shared" ca="1" si="362"/>
        <v>644.29262010737602</v>
      </c>
      <c r="K834" s="307">
        <f t="shared" ca="1" si="363"/>
        <v>-5.9479869037412003</v>
      </c>
      <c r="L834" s="304">
        <f t="shared" ca="1" si="348"/>
        <v>644.32007486422037</v>
      </c>
      <c r="M834" s="306">
        <f t="shared" ca="1" si="364"/>
        <v>-1.502174183053653</v>
      </c>
      <c r="N834" s="304">
        <f t="shared" ca="1" si="365"/>
        <v>-86.068240782486669</v>
      </c>
      <c r="P834" s="310">
        <f t="shared" ca="1" si="366"/>
        <v>23</v>
      </c>
      <c r="Q834" s="304">
        <f t="shared" ca="1" si="367"/>
        <v>0</v>
      </c>
      <c r="R834" s="306">
        <f t="shared" ca="1" si="368"/>
        <v>0</v>
      </c>
      <c r="S834" s="307">
        <f t="shared" ca="1" si="369"/>
        <v>3.0549999999999997</v>
      </c>
      <c r="T834" s="304">
        <f t="shared" ca="1" si="349"/>
        <v>29.969549999999998</v>
      </c>
      <c r="U834" s="311">
        <f t="shared" ca="1" si="350"/>
        <v>0</v>
      </c>
      <c r="V834" s="306">
        <f t="shared" ca="1" si="351"/>
        <v>1.22572884515378</v>
      </c>
      <c r="W834" s="304">
        <f t="shared" ca="1" si="352"/>
        <v>26.978382510353939</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0.95604196982707101</v>
      </c>
      <c r="AH834" s="304">
        <f t="shared" ca="1" si="376"/>
        <v>-8.8308690180237015</v>
      </c>
    </row>
    <row r="835" spans="1:34" x14ac:dyDescent="0.2">
      <c r="A835" s="347">
        <f t="shared" ca="1" si="354"/>
        <v>1E-4</v>
      </c>
      <c r="B835" s="304">
        <f t="shared" ca="1" si="355"/>
        <v>33.344000000001643</v>
      </c>
      <c r="D835" s="306">
        <f t="shared" ca="1" si="356"/>
        <v>-0.60551941464457126</v>
      </c>
      <c r="E835" s="307">
        <f t="shared" ca="1" si="357"/>
        <v>-0.99988973810904724</v>
      </c>
      <c r="F835" s="304">
        <f t="shared" ca="1" si="358"/>
        <v>1.1689453579561722</v>
      </c>
      <c r="G835" s="306">
        <f t="shared" ca="1" si="359"/>
        <v>7.108762349897833</v>
      </c>
      <c r="H835" s="307">
        <f t="shared" ca="1" si="360"/>
        <v>-103.43115782585939</v>
      </c>
      <c r="I835" s="304">
        <f t="shared" ca="1" si="361"/>
        <v>103.67516053204432</v>
      </c>
      <c r="J835" s="306">
        <f t="shared" ca="1" si="362"/>
        <v>644.29262010737602</v>
      </c>
      <c r="K835" s="307">
        <f t="shared" ca="1" si="363"/>
        <v>-5.9583300145243374</v>
      </c>
      <c r="L835" s="304">
        <f t="shared" ca="1" si="348"/>
        <v>644.32017042879352</v>
      </c>
      <c r="M835" s="306">
        <f t="shared" ca="1" si="364"/>
        <v>-1.5021748318638546</v>
      </c>
      <c r="N835" s="304">
        <f t="shared" ca="1" si="365"/>
        <v>-86.068277956572928</v>
      </c>
      <c r="P835" s="310">
        <f t="shared" ca="1" si="366"/>
        <v>23</v>
      </c>
      <c r="Q835" s="304">
        <f t="shared" ca="1" si="367"/>
        <v>0</v>
      </c>
      <c r="R835" s="306">
        <f t="shared" ca="1" si="368"/>
        <v>0</v>
      </c>
      <c r="S835" s="307">
        <f t="shared" ca="1" si="369"/>
        <v>3.0549999999999997</v>
      </c>
      <c r="T835" s="304">
        <f t="shared" ca="1" si="349"/>
        <v>29.969549999999998</v>
      </c>
      <c r="U835" s="311">
        <f t="shared" ca="1" si="350"/>
        <v>0</v>
      </c>
      <c r="V835" s="306">
        <f t="shared" ca="1" si="351"/>
        <v>1.2257301129394713</v>
      </c>
      <c r="W835" s="304">
        <f t="shared" ca="1" si="352"/>
        <v>26.97846016954983</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0.95601698554173176</v>
      </c>
      <c r="AH835" s="304">
        <f t="shared" ca="1" si="376"/>
        <v>-8.8308944387410602</v>
      </c>
    </row>
    <row r="836" spans="1:34" x14ac:dyDescent="0.2">
      <c r="A836" s="347">
        <f t="shared" ca="1" si="354"/>
        <v>1E-4</v>
      </c>
      <c r="B836" s="304">
        <f t="shared" ca="1" si="355"/>
        <v>33.344100000001646</v>
      </c>
      <c r="D836" s="306">
        <f t="shared" ca="1" si="356"/>
        <v>-0.60551544156934478</v>
      </c>
      <c r="E836" s="307">
        <f t="shared" ca="1" si="357"/>
        <v>-0.99986398471260962</v>
      </c>
      <c r="F836" s="304">
        <f t="shared" ca="1" si="358"/>
        <v>1.1689212710462138</v>
      </c>
      <c r="G836" s="306">
        <f t="shared" ca="1" si="359"/>
        <v>7.1087017983536764</v>
      </c>
      <c r="H836" s="307">
        <f t="shared" ca="1" si="360"/>
        <v>-103.43125781225785</v>
      </c>
      <c r="I836" s="304">
        <f t="shared" ca="1" si="361"/>
        <v>103.67525613126629</v>
      </c>
      <c r="J836" s="306">
        <f t="shared" ca="1" si="362"/>
        <v>644.29262010737602</v>
      </c>
      <c r="K836" s="307">
        <f t="shared" ca="1" si="363"/>
        <v>-5.9686731353062434</v>
      </c>
      <c r="L836" s="304">
        <f t="shared" ref="L836:L899" ca="1" si="377">SQRT(pos_x^2+pos_z^2)</f>
        <v>644.32026615948041</v>
      </c>
      <c r="M836" s="306">
        <f t="shared" ca="1" si="364"/>
        <v>-1.5021754806673331</v>
      </c>
      <c r="N836" s="304">
        <f t="shared" ca="1" si="365"/>
        <v>-86.068315130273973</v>
      </c>
      <c r="P836" s="310">
        <f t="shared" ca="1" si="366"/>
        <v>23</v>
      </c>
      <c r="Q836" s="304">
        <f t="shared" ca="1" si="367"/>
        <v>0</v>
      </c>
      <c r="R836" s="306">
        <f t="shared" ca="1" si="368"/>
        <v>0</v>
      </c>
      <c r="S836" s="307">
        <f t="shared" ca="1" si="369"/>
        <v>3.0549999999999997</v>
      </c>
      <c r="T836" s="304">
        <f t="shared" ref="T836:T899" ca="1" si="378">m*g</f>
        <v>29.969549999999998</v>
      </c>
      <c r="U836" s="311">
        <f t="shared" ref="U836:U899" ca="1" si="379">IF(pos_xz&lt;L_rampe,Poids*COS(Beta),0)</f>
        <v>0</v>
      </c>
      <c r="V836" s="306">
        <f t="shared" ref="V836:V899" ca="1" si="380">Rho_moyen*(20000-Alt_rampe-pos_z)/(20000+Alt_rampe+pos_z)</f>
        <v>1.2257313807277002</v>
      </c>
      <c r="W836" s="304">
        <f t="shared" ref="W836:W899" ca="1" si="381">1/2*Rho*Sref*Cx*vit_xz^2</f>
        <v>26.978537827650111</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0.95599200160638809</v>
      </c>
      <c r="AH836" s="304">
        <f t="shared" ca="1" si="376"/>
        <v>-8.8309198590997813</v>
      </c>
    </row>
    <row r="837" spans="1:34" x14ac:dyDescent="0.2">
      <c r="A837" s="347">
        <f t="shared" ref="A837:A900" ca="1" si="383">IF(B836+0.01&lt;=T_ini+ROUNDUP(Temps_fin_propu,0), 0.01, IF(K836&gt;0, 0.1, 0.0001))</f>
        <v>1E-4</v>
      </c>
      <c r="B837" s="304">
        <f t="shared" ref="B837:B900" ca="1" si="384">B836+pas</f>
        <v>33.344200000001649</v>
      </c>
      <c r="D837" s="306">
        <f t="shared" ref="D837:D900" ca="1" si="385">IF(AND(L836&lt;L_rampe,Poussee&lt;Poids*SIN(M836)),0,(-W836+Poussee)/m*COS(M836)-U836/m*SIN(M836))</f>
        <v>-0.60551146849559623</v>
      </c>
      <c r="E837" s="307">
        <f t="shared" ref="E837:E900" ca="1" si="386">IF(AND(L836&lt;L_rampe,Poussee&lt;Poids*SIN(M836)),0,(-W836+Poussee)/m*SIN(M836)+U836/m*COS(M836)-Poids/m)</f>
        <v>-0.99983823167947428</v>
      </c>
      <c r="F837" s="304">
        <f t="shared" ref="F837:F900" ca="1" si="387">SQRT(acc_x^2+acc_z^2)</f>
        <v>1.1688971845323401</v>
      </c>
      <c r="G837" s="306">
        <f t="shared" ref="G837:G900" ca="1" si="388">G836+acc_x*pas</f>
        <v>7.108641247206827</v>
      </c>
      <c r="H837" s="307">
        <f t="shared" ref="H837:H900" ca="1" si="389">H836+acc_z*pas</f>
        <v>-103.43135779608102</v>
      </c>
      <c r="I837" s="304">
        <f t="shared" ref="I837:I900" ca="1" si="390">SQRT(vit_x^2+vit_z^2)</f>
        <v>103.67535172798991</v>
      </c>
      <c r="J837" s="306">
        <f t="shared" ref="J837:J900" ca="1" si="391">J836+0.5*(vit_x+G836)*pas*(K836&gt;=0)</f>
        <v>644.29262010737602</v>
      </c>
      <c r="K837" s="307">
        <f t="shared" ref="K837:K900" ca="1" si="392">K836+0.5*(vit_z+H836)*pas</f>
        <v>-5.9790162660866608</v>
      </c>
      <c r="L837" s="304">
        <f t="shared" ca="1" si="377"/>
        <v>644.32036205628151</v>
      </c>
      <c r="M837" s="306">
        <f t="shared" ref="M837:M900" ca="1" si="393">IF(AND(L836&gt;L_rampe,G837&gt;0),ATAN2(G837,H837),$M$4)</f>
        <v>-1.5021761294640885</v>
      </c>
      <c r="N837" s="304">
        <f t="shared" ref="N837:N900" ca="1" si="394">DEGREES(Beta)</f>
        <v>-86.068352303589819</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3.0549999999999997</v>
      </c>
      <c r="T837" s="304">
        <f t="shared" ca="1" si="378"/>
        <v>29.969549999999998</v>
      </c>
      <c r="U837" s="311">
        <f t="shared" ca="1" si="379"/>
        <v>0</v>
      </c>
      <c r="V837" s="306">
        <f t="shared" ca="1" si="380"/>
        <v>1.2257326485184661</v>
      </c>
      <c r="W837" s="304">
        <f t="shared" ca="1" si="381"/>
        <v>26.97861548465476</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0.95596701802103112</v>
      </c>
      <c r="AH837" s="304">
        <f t="shared" ref="AH837:AH900" ca="1" si="405">IF(AND(L836&lt;L_rampe,Poussee&lt;Poids*SIN(M836)), g*SIN(M836), (-W836+Poussee)/m)</f>
        <v>-8.8309452790998737</v>
      </c>
    </row>
    <row r="838" spans="1:34" x14ac:dyDescent="0.2">
      <c r="A838" s="347">
        <f t="shared" ca="1" si="383"/>
        <v>1E-4</v>
      </c>
      <c r="B838" s="304">
        <f t="shared" ca="1" si="384"/>
        <v>33.344300000001653</v>
      </c>
      <c r="D838" s="306">
        <f t="shared" ca="1" si="385"/>
        <v>-0.60550749542332638</v>
      </c>
      <c r="E838" s="307">
        <f t="shared" ca="1" si="386"/>
        <v>-0.99981247900965009</v>
      </c>
      <c r="F838" s="304">
        <f t="shared" ca="1" si="387"/>
        <v>1.168873098414559</v>
      </c>
      <c r="G838" s="306">
        <f t="shared" ca="1" si="388"/>
        <v>7.1085806964572846</v>
      </c>
      <c r="H838" s="307">
        <f t="shared" ca="1" si="389"/>
        <v>-103.43145777732892</v>
      </c>
      <c r="I838" s="304">
        <f t="shared" ca="1" si="390"/>
        <v>103.67544732221521</v>
      </c>
      <c r="J838" s="306">
        <f t="shared" ca="1" si="391"/>
        <v>644.29262010737602</v>
      </c>
      <c r="K838" s="307">
        <f t="shared" ca="1" si="392"/>
        <v>-5.9893594068653311</v>
      </c>
      <c r="L838" s="304">
        <f t="shared" ca="1" si="377"/>
        <v>644.32045811919716</v>
      </c>
      <c r="M838" s="306">
        <f t="shared" ca="1" si="393"/>
        <v>-1.5021767782541213</v>
      </c>
      <c r="N838" s="304">
        <f t="shared" ca="1" si="394"/>
        <v>-86.068389476520494</v>
      </c>
      <c r="P838" s="310">
        <f t="shared" ca="1" si="395"/>
        <v>23</v>
      </c>
      <c r="Q838" s="304">
        <f t="shared" ca="1" si="396"/>
        <v>0</v>
      </c>
      <c r="R838" s="306">
        <f t="shared" ca="1" si="397"/>
        <v>0</v>
      </c>
      <c r="S838" s="307">
        <f t="shared" ca="1" si="398"/>
        <v>3.0549999999999997</v>
      </c>
      <c r="T838" s="304">
        <f t="shared" ca="1" si="378"/>
        <v>29.969549999999998</v>
      </c>
      <c r="U838" s="311">
        <f t="shared" ca="1" si="379"/>
        <v>0</v>
      </c>
      <c r="V838" s="306">
        <f t="shared" ca="1" si="380"/>
        <v>1.2257339163117693</v>
      </c>
      <c r="W838" s="304">
        <f t="shared" ca="1" si="381"/>
        <v>26.978693140563824</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0.95594203478566975</v>
      </c>
      <c r="AH838" s="304">
        <f t="shared" ca="1" si="405"/>
        <v>-8.8309706987413303</v>
      </c>
    </row>
    <row r="839" spans="1:34" x14ac:dyDescent="0.2">
      <c r="A839" s="347">
        <f t="shared" ca="1" si="383"/>
        <v>1E-4</v>
      </c>
      <c r="B839" s="304">
        <f t="shared" ca="1" si="384"/>
        <v>33.344400000001656</v>
      </c>
      <c r="D839" s="306">
        <f t="shared" ca="1" si="385"/>
        <v>-0.60550352235253346</v>
      </c>
      <c r="E839" s="307">
        <f t="shared" ca="1" si="386"/>
        <v>-0.9997867267031193</v>
      </c>
      <c r="F839" s="304">
        <f t="shared" ca="1" si="387"/>
        <v>1.1688490126928552</v>
      </c>
      <c r="G839" s="306">
        <f t="shared" ca="1" si="388"/>
        <v>7.1085201461050493</v>
      </c>
      <c r="H839" s="307">
        <f t="shared" ca="1" si="389"/>
        <v>-103.43155775600158</v>
      </c>
      <c r="I839" s="304">
        <f t="shared" ca="1" si="390"/>
        <v>103.67554291394221</v>
      </c>
      <c r="J839" s="306">
        <f t="shared" ca="1" si="391"/>
        <v>644.29262010737602</v>
      </c>
      <c r="K839" s="307">
        <f t="shared" ca="1" si="392"/>
        <v>-5.9997025576419976</v>
      </c>
      <c r="L839" s="304">
        <f t="shared" ca="1" si="377"/>
        <v>644.32055434822792</v>
      </c>
      <c r="M839" s="306">
        <f t="shared" ca="1" si="393"/>
        <v>-1.5021774270374313</v>
      </c>
      <c r="N839" s="304">
        <f t="shared" ca="1" si="394"/>
        <v>-86.06842664906597</v>
      </c>
      <c r="P839" s="310">
        <f t="shared" ca="1" si="395"/>
        <v>23</v>
      </c>
      <c r="Q839" s="304">
        <f t="shared" ca="1" si="396"/>
        <v>0</v>
      </c>
      <c r="R839" s="306">
        <f t="shared" ca="1" si="397"/>
        <v>0</v>
      </c>
      <c r="S839" s="307">
        <f t="shared" ca="1" si="398"/>
        <v>3.0549999999999997</v>
      </c>
      <c r="T839" s="304">
        <f t="shared" ca="1" si="378"/>
        <v>29.969549999999998</v>
      </c>
      <c r="U839" s="311">
        <f t="shared" ca="1" si="379"/>
        <v>0</v>
      </c>
      <c r="V839" s="306">
        <f t="shared" ca="1" si="380"/>
        <v>1.2257351841076096</v>
      </c>
      <c r="W839" s="304">
        <f t="shared" ca="1" si="381"/>
        <v>26.978770795377294</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0.9559170519002862</v>
      </c>
      <c r="AH839" s="304">
        <f t="shared" ca="1" si="405"/>
        <v>-8.8309961180241654</v>
      </c>
    </row>
    <row r="840" spans="1:34" x14ac:dyDescent="0.2">
      <c r="A840" s="347">
        <f t="shared" ca="1" si="383"/>
        <v>1E-4</v>
      </c>
      <c r="B840" s="304">
        <f t="shared" ca="1" si="384"/>
        <v>33.344500000001659</v>
      </c>
      <c r="D840" s="306">
        <f t="shared" ca="1" si="385"/>
        <v>-0.60549954928322081</v>
      </c>
      <c r="E840" s="307">
        <f t="shared" ca="1" si="386"/>
        <v>-0.99976097475988368</v>
      </c>
      <c r="F840" s="304">
        <f t="shared" ca="1" si="387"/>
        <v>1.1688249273672324</v>
      </c>
      <c r="G840" s="306">
        <f t="shared" ca="1" si="388"/>
        <v>7.1084595961501211</v>
      </c>
      <c r="H840" s="307">
        <f t="shared" ca="1" si="389"/>
        <v>-103.43165773209905</v>
      </c>
      <c r="I840" s="304">
        <f t="shared" ca="1" si="390"/>
        <v>103.67563850317096</v>
      </c>
      <c r="J840" s="306">
        <f t="shared" ca="1" si="391"/>
        <v>644.29262010737602</v>
      </c>
      <c r="K840" s="307">
        <f t="shared" ca="1" si="392"/>
        <v>-6.0100457184164027</v>
      </c>
      <c r="L840" s="304">
        <f t="shared" ca="1" si="377"/>
        <v>644.32065074337402</v>
      </c>
      <c r="M840" s="306">
        <f t="shared" ca="1" si="393"/>
        <v>-1.5021780758140189</v>
      </c>
      <c r="N840" s="304">
        <f t="shared" ca="1" si="394"/>
        <v>-86.068463821226288</v>
      </c>
      <c r="P840" s="310">
        <f t="shared" ca="1" si="395"/>
        <v>23</v>
      </c>
      <c r="Q840" s="304">
        <f t="shared" ca="1" si="396"/>
        <v>0</v>
      </c>
      <c r="R840" s="306">
        <f t="shared" ca="1" si="397"/>
        <v>0</v>
      </c>
      <c r="S840" s="307">
        <f t="shared" ca="1" si="398"/>
        <v>3.0549999999999997</v>
      </c>
      <c r="T840" s="304">
        <f t="shared" ca="1" si="378"/>
        <v>29.969549999999998</v>
      </c>
      <c r="U840" s="311">
        <f t="shared" ca="1" si="379"/>
        <v>0</v>
      </c>
      <c r="V840" s="306">
        <f t="shared" ca="1" si="380"/>
        <v>1.2257364519059875</v>
      </c>
      <c r="W840" s="304">
        <f t="shared" ca="1" si="381"/>
        <v>26.978848449095199</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0.95589206936488402</v>
      </c>
      <c r="AH840" s="304">
        <f t="shared" ca="1" si="405"/>
        <v>-8.8310215369483789</v>
      </c>
    </row>
    <row r="841" spans="1:34" x14ac:dyDescent="0.2">
      <c r="A841" s="347">
        <f t="shared" ca="1" si="383"/>
        <v>1E-4</v>
      </c>
      <c r="B841" s="304">
        <f t="shared" ca="1" si="384"/>
        <v>33.344600000001662</v>
      </c>
      <c r="D841" s="306">
        <f t="shared" ca="1" si="385"/>
        <v>-0.60549557621538608</v>
      </c>
      <c r="E841" s="307">
        <f t="shared" ca="1" si="386"/>
        <v>-0.99973522317993613</v>
      </c>
      <c r="F841" s="304">
        <f t="shared" ca="1" si="387"/>
        <v>1.1688008424376837</v>
      </c>
      <c r="G841" s="306">
        <f t="shared" ca="1" si="388"/>
        <v>7.1083990465925</v>
      </c>
      <c r="H841" s="307">
        <f t="shared" ca="1" si="389"/>
        <v>-103.43175770562138</v>
      </c>
      <c r="I841" s="304">
        <f t="shared" ca="1" si="390"/>
        <v>103.6757340899015</v>
      </c>
      <c r="J841" s="306">
        <f t="shared" ca="1" si="391"/>
        <v>644.29262010737602</v>
      </c>
      <c r="K841" s="307">
        <f t="shared" ca="1" si="392"/>
        <v>-6.0203888891882889</v>
      </c>
      <c r="L841" s="304">
        <f t="shared" ca="1" si="377"/>
        <v>644.32074730463603</v>
      </c>
      <c r="M841" s="306">
        <f t="shared" ca="1" si="393"/>
        <v>-1.5021787245838836</v>
      </c>
      <c r="N841" s="304">
        <f t="shared" ca="1" si="394"/>
        <v>-86.068500993001408</v>
      </c>
      <c r="P841" s="310">
        <f t="shared" ca="1" si="395"/>
        <v>23</v>
      </c>
      <c r="Q841" s="304">
        <f t="shared" ca="1" si="396"/>
        <v>0</v>
      </c>
      <c r="R841" s="306">
        <f t="shared" ca="1" si="397"/>
        <v>0</v>
      </c>
      <c r="S841" s="307">
        <f t="shared" ca="1" si="398"/>
        <v>3.0549999999999997</v>
      </c>
      <c r="T841" s="304">
        <f t="shared" ca="1" si="378"/>
        <v>29.969549999999998</v>
      </c>
      <c r="U841" s="311">
        <f t="shared" ca="1" si="379"/>
        <v>0</v>
      </c>
      <c r="V841" s="306">
        <f t="shared" ca="1" si="380"/>
        <v>1.2257377197069022</v>
      </c>
      <c r="W841" s="304">
        <f t="shared" ca="1" si="381"/>
        <v>26.978926101717519</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0.95586708717945434</v>
      </c>
      <c r="AH841" s="304">
        <f t="shared" ca="1" si="405"/>
        <v>-8.8310469555139779</v>
      </c>
    </row>
    <row r="842" spans="1:34" x14ac:dyDescent="0.2">
      <c r="A842" s="347">
        <f t="shared" ca="1" si="383"/>
        <v>1E-4</v>
      </c>
      <c r="B842" s="304">
        <f t="shared" ca="1" si="384"/>
        <v>33.344700000001666</v>
      </c>
      <c r="D842" s="306">
        <f t="shared" ca="1" si="385"/>
        <v>-0.60549160314903394</v>
      </c>
      <c r="E842" s="307">
        <f t="shared" ca="1" si="386"/>
        <v>-0.99970947196328197</v>
      </c>
      <c r="F842" s="304">
        <f t="shared" ca="1" si="387"/>
        <v>1.1687767579042163</v>
      </c>
      <c r="G842" s="306">
        <f t="shared" ca="1" si="388"/>
        <v>7.108338497432185</v>
      </c>
      <c r="H842" s="307">
        <f t="shared" ca="1" si="389"/>
        <v>-103.43185767656857</v>
      </c>
      <c r="I842" s="304">
        <f t="shared" ca="1" si="390"/>
        <v>103.67582967413385</v>
      </c>
      <c r="J842" s="306">
        <f t="shared" ca="1" si="391"/>
        <v>644.29262010737602</v>
      </c>
      <c r="K842" s="307">
        <f t="shared" ca="1" si="392"/>
        <v>-6.0307320699573985</v>
      </c>
      <c r="L842" s="304">
        <f t="shared" ca="1" si="377"/>
        <v>644.32084403201418</v>
      </c>
      <c r="M842" s="306">
        <f t="shared" ca="1" si="393"/>
        <v>-1.5021793733470259</v>
      </c>
      <c r="N842" s="304">
        <f t="shared" ca="1" si="394"/>
        <v>-86.06853816439137</v>
      </c>
      <c r="P842" s="310">
        <f t="shared" ca="1" si="395"/>
        <v>23</v>
      </c>
      <c r="Q842" s="304">
        <f t="shared" ca="1" si="396"/>
        <v>0</v>
      </c>
      <c r="R842" s="306">
        <f t="shared" ca="1" si="397"/>
        <v>0</v>
      </c>
      <c r="S842" s="307">
        <f t="shared" ca="1" si="398"/>
        <v>3.0549999999999997</v>
      </c>
      <c r="T842" s="304">
        <f t="shared" ca="1" si="378"/>
        <v>29.969549999999998</v>
      </c>
      <c r="U842" s="311">
        <f t="shared" ca="1" si="379"/>
        <v>0</v>
      </c>
      <c r="V842" s="306">
        <f t="shared" ca="1" si="380"/>
        <v>1.2257389875103539</v>
      </c>
      <c r="W842" s="304">
        <f t="shared" ca="1" si="381"/>
        <v>26.979003753244289</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0.95584210534400249</v>
      </c>
      <c r="AH842" s="304">
        <f t="shared" ca="1" si="405"/>
        <v>-8.8310723737209571</v>
      </c>
    </row>
    <row r="843" spans="1:34" x14ac:dyDescent="0.2">
      <c r="A843" s="347">
        <f t="shared" ca="1" si="383"/>
        <v>1E-4</v>
      </c>
      <c r="B843" s="304">
        <f t="shared" ca="1" si="384"/>
        <v>33.344800000001669</v>
      </c>
      <c r="D843" s="306">
        <f t="shared" ca="1" si="385"/>
        <v>-0.60548763008416262</v>
      </c>
      <c r="E843" s="307">
        <f t="shared" ca="1" si="386"/>
        <v>-0.99968372110991233</v>
      </c>
      <c r="F843" s="304">
        <f t="shared" ca="1" si="387"/>
        <v>1.1687526737668226</v>
      </c>
      <c r="G843" s="306">
        <f t="shared" ca="1" si="388"/>
        <v>7.1082779486691763</v>
      </c>
      <c r="H843" s="307">
        <f t="shared" ca="1" si="389"/>
        <v>-103.43195764494068</v>
      </c>
      <c r="I843" s="304">
        <f t="shared" ca="1" si="390"/>
        <v>103.67592525586805</v>
      </c>
      <c r="J843" s="306">
        <f t="shared" ca="1" si="391"/>
        <v>644.29262010737602</v>
      </c>
      <c r="K843" s="307">
        <f t="shared" ca="1" si="392"/>
        <v>-6.0410752607234741</v>
      </c>
      <c r="L843" s="304">
        <f t="shared" ca="1" si="377"/>
        <v>644.32094092550903</v>
      </c>
      <c r="M843" s="306">
        <f t="shared" ca="1" si="393"/>
        <v>-1.5021800221034458</v>
      </c>
      <c r="N843" s="304">
        <f t="shared" ca="1" si="394"/>
        <v>-86.068575335396162</v>
      </c>
      <c r="P843" s="310">
        <f t="shared" ca="1" si="395"/>
        <v>23</v>
      </c>
      <c r="Q843" s="304">
        <f t="shared" ca="1" si="396"/>
        <v>0</v>
      </c>
      <c r="R843" s="306">
        <f t="shared" ca="1" si="397"/>
        <v>0</v>
      </c>
      <c r="S843" s="307">
        <f t="shared" ca="1" si="398"/>
        <v>3.0549999999999997</v>
      </c>
      <c r="T843" s="304">
        <f t="shared" ca="1" si="378"/>
        <v>29.969549999999998</v>
      </c>
      <c r="U843" s="311">
        <f t="shared" ca="1" si="379"/>
        <v>0</v>
      </c>
      <c r="V843" s="306">
        <f t="shared" ca="1" si="380"/>
        <v>1.2257402553163426</v>
      </c>
      <c r="W843" s="304">
        <f t="shared" ca="1" si="381"/>
        <v>26.979081403675497</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0.95581712385852313</v>
      </c>
      <c r="AH843" s="304">
        <f t="shared" ca="1" si="405"/>
        <v>-8.8310977915693254</v>
      </c>
    </row>
    <row r="844" spans="1:34" x14ac:dyDescent="0.2">
      <c r="A844" s="347">
        <f t="shared" ca="1" si="383"/>
        <v>1E-4</v>
      </c>
      <c r="B844" s="304">
        <f t="shared" ca="1" si="384"/>
        <v>33.344900000001672</v>
      </c>
      <c r="D844" s="306">
        <f t="shared" ca="1" si="385"/>
        <v>-0.605483657020773</v>
      </c>
      <c r="E844" s="307">
        <f t="shared" ca="1" si="386"/>
        <v>-0.9996579706198272</v>
      </c>
      <c r="F844" s="304">
        <f t="shared" ca="1" si="387"/>
        <v>1.1687285900255031</v>
      </c>
      <c r="G844" s="306">
        <f t="shared" ca="1" si="388"/>
        <v>7.1082174003034746</v>
      </c>
      <c r="H844" s="307">
        <f t="shared" ca="1" si="389"/>
        <v>-103.43205761073774</v>
      </c>
      <c r="I844" s="304">
        <f t="shared" ca="1" si="390"/>
        <v>103.67602083510414</v>
      </c>
      <c r="J844" s="306">
        <f t="shared" ca="1" si="391"/>
        <v>644.29262010737602</v>
      </c>
      <c r="K844" s="307">
        <f t="shared" ca="1" si="392"/>
        <v>-6.0514184614862581</v>
      </c>
      <c r="L844" s="304">
        <f t="shared" ca="1" si="377"/>
        <v>644.32103798512082</v>
      </c>
      <c r="M844" s="306">
        <f t="shared" ca="1" si="393"/>
        <v>-1.5021806708531436</v>
      </c>
      <c r="N844" s="304">
        <f t="shared" ca="1" si="394"/>
        <v>-86.068612506015796</v>
      </c>
      <c r="P844" s="310">
        <f t="shared" ca="1" si="395"/>
        <v>23</v>
      </c>
      <c r="Q844" s="304">
        <f t="shared" ca="1" si="396"/>
        <v>0</v>
      </c>
      <c r="R844" s="306">
        <f t="shared" ca="1" si="397"/>
        <v>0</v>
      </c>
      <c r="S844" s="307">
        <f t="shared" ca="1" si="398"/>
        <v>3.0549999999999997</v>
      </c>
      <c r="T844" s="304">
        <f t="shared" ca="1" si="378"/>
        <v>29.969549999999998</v>
      </c>
      <c r="U844" s="311">
        <f t="shared" ca="1" si="379"/>
        <v>0</v>
      </c>
      <c r="V844" s="306">
        <f t="shared" ca="1" si="380"/>
        <v>1.2257415231248687</v>
      </c>
      <c r="W844" s="304">
        <f t="shared" ca="1" si="381"/>
        <v>26.979159053011184</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0.95579214272301272</v>
      </c>
      <c r="AH844" s="304">
        <f t="shared" ca="1" si="405"/>
        <v>-8.8311232090590828</v>
      </c>
    </row>
    <row r="845" spans="1:34" x14ac:dyDescent="0.2">
      <c r="A845" s="347">
        <f t="shared" ca="1" si="383"/>
        <v>1E-4</v>
      </c>
      <c r="B845" s="304">
        <f t="shared" ca="1" si="384"/>
        <v>33.345000000001676</v>
      </c>
      <c r="D845" s="306">
        <f t="shared" ca="1" si="385"/>
        <v>-0.60547968395886531</v>
      </c>
      <c r="E845" s="307">
        <f t="shared" ca="1" si="386"/>
        <v>-0.99963222049301415</v>
      </c>
      <c r="F845" s="304">
        <f t="shared" ca="1" si="387"/>
        <v>1.1687045066802479</v>
      </c>
      <c r="G845" s="306">
        <f t="shared" ca="1" si="388"/>
        <v>7.1081568523350791</v>
      </c>
      <c r="H845" s="307">
        <f t="shared" ca="1" si="389"/>
        <v>-103.4321575739598</v>
      </c>
      <c r="I845" s="304">
        <f t="shared" ca="1" si="390"/>
        <v>103.67611641184216</v>
      </c>
      <c r="J845" s="306">
        <f t="shared" ca="1" si="391"/>
        <v>644.29262010737602</v>
      </c>
      <c r="K845" s="307">
        <f t="shared" ca="1" si="392"/>
        <v>-6.0617616722454928</v>
      </c>
      <c r="L845" s="304">
        <f t="shared" ca="1" si="377"/>
        <v>644.32113521085012</v>
      </c>
      <c r="M845" s="306">
        <f t="shared" ca="1" si="393"/>
        <v>-1.5021813195961191</v>
      </c>
      <c r="N845" s="304">
        <f t="shared" ca="1" si="394"/>
        <v>-86.068649676250288</v>
      </c>
      <c r="P845" s="310">
        <f t="shared" ca="1" si="395"/>
        <v>23</v>
      </c>
      <c r="Q845" s="304">
        <f t="shared" ca="1" si="396"/>
        <v>0</v>
      </c>
      <c r="R845" s="306">
        <f t="shared" ca="1" si="397"/>
        <v>0</v>
      </c>
      <c r="S845" s="307">
        <f t="shared" ca="1" si="398"/>
        <v>3.0549999999999997</v>
      </c>
      <c r="T845" s="304">
        <f t="shared" ca="1" si="378"/>
        <v>29.969549999999998</v>
      </c>
      <c r="U845" s="311">
        <f t="shared" ca="1" si="379"/>
        <v>0</v>
      </c>
      <c r="V845" s="306">
        <f t="shared" ca="1" si="380"/>
        <v>1.2257427909359313</v>
      </c>
      <c r="W845" s="304">
        <f t="shared" ca="1" si="381"/>
        <v>26.979236701251338</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0.95576716193746059</v>
      </c>
      <c r="AH845" s="304">
        <f t="shared" ca="1" si="405"/>
        <v>-8.8311486261902417</v>
      </c>
    </row>
    <row r="846" spans="1:34" x14ac:dyDescent="0.2">
      <c r="A846" s="347">
        <f t="shared" ca="1" si="383"/>
        <v>1E-4</v>
      </c>
      <c r="B846" s="304">
        <f t="shared" ca="1" si="384"/>
        <v>33.345100000001679</v>
      </c>
      <c r="D846" s="306">
        <f t="shared" ca="1" si="385"/>
        <v>-0.60547571089844043</v>
      </c>
      <c r="E846" s="307">
        <f t="shared" ca="1" si="386"/>
        <v>-0.9996064707294785</v>
      </c>
      <c r="F846" s="304">
        <f t="shared" ca="1" si="387"/>
        <v>1.1686804237310624</v>
      </c>
      <c r="G846" s="306">
        <f t="shared" ca="1" si="388"/>
        <v>7.1080963047639889</v>
      </c>
      <c r="H846" s="307">
        <f t="shared" ca="1" si="389"/>
        <v>-103.43225753460688</v>
      </c>
      <c r="I846" s="304">
        <f t="shared" ca="1" si="390"/>
        <v>103.67621198608214</v>
      </c>
      <c r="J846" s="306">
        <f t="shared" ca="1" si="391"/>
        <v>644.29262010737602</v>
      </c>
      <c r="K846" s="307">
        <f t="shared" ca="1" si="392"/>
        <v>-6.0721048930009207</v>
      </c>
      <c r="L846" s="304">
        <f t="shared" ca="1" si="377"/>
        <v>644.32123260269725</v>
      </c>
      <c r="M846" s="306">
        <f t="shared" ca="1" si="393"/>
        <v>-1.5021819683323725</v>
      </c>
      <c r="N846" s="304">
        <f t="shared" ca="1" si="394"/>
        <v>-86.068686846099624</v>
      </c>
      <c r="P846" s="310">
        <f t="shared" ca="1" si="395"/>
        <v>23</v>
      </c>
      <c r="Q846" s="304">
        <f t="shared" ca="1" si="396"/>
        <v>0</v>
      </c>
      <c r="R846" s="306">
        <f t="shared" ca="1" si="397"/>
        <v>0</v>
      </c>
      <c r="S846" s="307">
        <f t="shared" ca="1" si="398"/>
        <v>3.0549999999999997</v>
      </c>
      <c r="T846" s="304">
        <f t="shared" ca="1" si="378"/>
        <v>29.969549999999998</v>
      </c>
      <c r="U846" s="311">
        <f t="shared" ca="1" si="379"/>
        <v>0</v>
      </c>
      <c r="V846" s="306">
        <f t="shared" ca="1" si="380"/>
        <v>1.2257440587495316</v>
      </c>
      <c r="W846" s="304">
        <f t="shared" ca="1" si="381"/>
        <v>26.979314348395985</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0.95574218150187384</v>
      </c>
      <c r="AH846" s="304">
        <f t="shared" ca="1" si="405"/>
        <v>-8.831174042962795</v>
      </c>
    </row>
    <row r="847" spans="1:34" x14ac:dyDescent="0.2">
      <c r="A847" s="347">
        <f t="shared" ca="1" si="383"/>
        <v>1E-4</v>
      </c>
      <c r="B847" s="304">
        <f t="shared" ca="1" si="384"/>
        <v>33.345200000001682</v>
      </c>
      <c r="D847" s="306">
        <f t="shared" ca="1" si="385"/>
        <v>-0.60547173783950015</v>
      </c>
      <c r="E847" s="307">
        <f t="shared" ca="1" si="386"/>
        <v>-0.99958072132921139</v>
      </c>
      <c r="F847" s="304">
        <f t="shared" ca="1" si="387"/>
        <v>1.1686563411779405</v>
      </c>
      <c r="G847" s="306">
        <f t="shared" ca="1" si="388"/>
        <v>7.1080357575902049</v>
      </c>
      <c r="H847" s="307">
        <f t="shared" ca="1" si="389"/>
        <v>-103.432357492679</v>
      </c>
      <c r="I847" s="304">
        <f t="shared" ca="1" si="390"/>
        <v>103.67630755782409</v>
      </c>
      <c r="J847" s="306">
        <f t="shared" ca="1" si="391"/>
        <v>644.29262010737602</v>
      </c>
      <c r="K847" s="307">
        <f t="shared" ca="1" si="392"/>
        <v>-6.0824481237522852</v>
      </c>
      <c r="L847" s="304">
        <f t="shared" ca="1" si="377"/>
        <v>644.32133016066268</v>
      </c>
      <c r="M847" s="306">
        <f t="shared" ca="1" si="393"/>
        <v>-1.5021826170619037</v>
      </c>
      <c r="N847" s="304">
        <f t="shared" ca="1" si="394"/>
        <v>-86.068724015563816</v>
      </c>
      <c r="P847" s="310">
        <f t="shared" ca="1" si="395"/>
        <v>23</v>
      </c>
      <c r="Q847" s="304">
        <f t="shared" ca="1" si="396"/>
        <v>0</v>
      </c>
      <c r="R847" s="306">
        <f t="shared" ca="1" si="397"/>
        <v>0</v>
      </c>
      <c r="S847" s="307">
        <f t="shared" ca="1" si="398"/>
        <v>3.0549999999999997</v>
      </c>
      <c r="T847" s="304">
        <f t="shared" ca="1" si="378"/>
        <v>29.969549999999998</v>
      </c>
      <c r="U847" s="311">
        <f t="shared" ca="1" si="379"/>
        <v>0</v>
      </c>
      <c r="V847" s="306">
        <f t="shared" ca="1" si="380"/>
        <v>1.2257453265656681</v>
      </c>
      <c r="W847" s="304">
        <f t="shared" ca="1" si="381"/>
        <v>26.979391994445109</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0.95571720141623828</v>
      </c>
      <c r="AH847" s="304">
        <f t="shared" ca="1" si="405"/>
        <v>-8.8311994593767551</v>
      </c>
    </row>
    <row r="848" spans="1:34" x14ac:dyDescent="0.2">
      <c r="A848" s="347">
        <f t="shared" ca="1" si="383"/>
        <v>1E-4</v>
      </c>
      <c r="B848" s="304">
        <f t="shared" ca="1" si="384"/>
        <v>33.345300000001686</v>
      </c>
      <c r="D848" s="306">
        <f t="shared" ca="1" si="385"/>
        <v>-0.60546776478204534</v>
      </c>
      <c r="E848" s="307">
        <f t="shared" ca="1" si="386"/>
        <v>-0.99955497229221635</v>
      </c>
      <c r="F848" s="304">
        <f t="shared" ca="1" si="387"/>
        <v>1.1686322590208862</v>
      </c>
      <c r="G848" s="306">
        <f t="shared" ca="1" si="388"/>
        <v>7.1079752108137271</v>
      </c>
      <c r="H848" s="307">
        <f t="shared" ca="1" si="389"/>
        <v>-103.43245744817624</v>
      </c>
      <c r="I848" s="304">
        <f t="shared" ca="1" si="390"/>
        <v>103.67640312706807</v>
      </c>
      <c r="J848" s="306">
        <f t="shared" ca="1" si="391"/>
        <v>644.29262010737602</v>
      </c>
      <c r="K848" s="307">
        <f t="shared" ca="1" si="392"/>
        <v>-6.0927913644993277</v>
      </c>
      <c r="L848" s="304">
        <f t="shared" ca="1" si="377"/>
        <v>644.32142788474675</v>
      </c>
      <c r="M848" s="306">
        <f t="shared" ca="1" si="393"/>
        <v>-1.5021832657847132</v>
      </c>
      <c r="N848" s="304">
        <f t="shared" ca="1" si="394"/>
        <v>-86.068761184642867</v>
      </c>
      <c r="P848" s="310">
        <f t="shared" ca="1" si="395"/>
        <v>23</v>
      </c>
      <c r="Q848" s="304">
        <f t="shared" ca="1" si="396"/>
        <v>0</v>
      </c>
      <c r="R848" s="306">
        <f t="shared" ca="1" si="397"/>
        <v>0</v>
      </c>
      <c r="S848" s="307">
        <f t="shared" ca="1" si="398"/>
        <v>3.0549999999999997</v>
      </c>
      <c r="T848" s="304">
        <f t="shared" ca="1" si="378"/>
        <v>29.969549999999998</v>
      </c>
      <c r="U848" s="311">
        <f t="shared" ca="1" si="379"/>
        <v>0</v>
      </c>
      <c r="V848" s="306">
        <f t="shared" ca="1" si="380"/>
        <v>1.225746594384342</v>
      </c>
      <c r="W848" s="304">
        <f t="shared" ca="1" si="381"/>
        <v>26.979469639398744</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0.95569222168056456</v>
      </c>
      <c r="AH848" s="304">
        <f t="shared" ca="1" si="405"/>
        <v>-8.831224875432115</v>
      </c>
    </row>
    <row r="849" spans="1:34" x14ac:dyDescent="0.2">
      <c r="A849" s="347">
        <f t="shared" ca="1" si="383"/>
        <v>1E-4</v>
      </c>
      <c r="B849" s="304">
        <f t="shared" ca="1" si="384"/>
        <v>33.345400000001689</v>
      </c>
      <c r="D849" s="306">
        <f t="shared" ca="1" si="385"/>
        <v>-0.60546379172607412</v>
      </c>
      <c r="E849" s="307">
        <f t="shared" ca="1" si="386"/>
        <v>-0.99952922361848451</v>
      </c>
      <c r="F849" s="304">
        <f t="shared" ca="1" si="387"/>
        <v>1.1686081772598911</v>
      </c>
      <c r="G849" s="306">
        <f t="shared" ca="1" si="388"/>
        <v>7.1079146644345546</v>
      </c>
      <c r="H849" s="307">
        <f t="shared" ca="1" si="389"/>
        <v>-103.43255740109859</v>
      </c>
      <c r="I849" s="304">
        <f t="shared" ca="1" si="390"/>
        <v>103.67649869381411</v>
      </c>
      <c r="J849" s="306">
        <f t="shared" ca="1" si="391"/>
        <v>644.29262010737602</v>
      </c>
      <c r="K849" s="307">
        <f t="shared" ca="1" si="392"/>
        <v>-6.1031346152417916</v>
      </c>
      <c r="L849" s="304">
        <f t="shared" ca="1" si="377"/>
        <v>644.32152577494981</v>
      </c>
      <c r="M849" s="306">
        <f t="shared" ca="1" si="393"/>
        <v>-1.5021839145008007</v>
      </c>
      <c r="N849" s="304">
        <f t="shared" ca="1" si="394"/>
        <v>-86.068798353336788</v>
      </c>
      <c r="P849" s="310">
        <f t="shared" ca="1" si="395"/>
        <v>23</v>
      </c>
      <c r="Q849" s="304">
        <f t="shared" ca="1" si="396"/>
        <v>0</v>
      </c>
      <c r="R849" s="306">
        <f t="shared" ca="1" si="397"/>
        <v>0</v>
      </c>
      <c r="S849" s="307">
        <f t="shared" ca="1" si="398"/>
        <v>3.0549999999999997</v>
      </c>
      <c r="T849" s="304">
        <f t="shared" ca="1" si="378"/>
        <v>29.969549999999998</v>
      </c>
      <c r="U849" s="311">
        <f t="shared" ca="1" si="379"/>
        <v>0</v>
      </c>
      <c r="V849" s="306">
        <f t="shared" ca="1" si="380"/>
        <v>1.2257478622055529</v>
      </c>
      <c r="W849" s="304">
        <f t="shared" ca="1" si="381"/>
        <v>26.979547283256881</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0.95566724229484024</v>
      </c>
      <c r="AH849" s="304">
        <f t="shared" ca="1" si="405"/>
        <v>-8.8312502911288853</v>
      </c>
    </row>
    <row r="850" spans="1:34" x14ac:dyDescent="0.2">
      <c r="A850" s="347">
        <f t="shared" ca="1" si="383"/>
        <v>1E-4</v>
      </c>
      <c r="B850" s="304">
        <f t="shared" ca="1" si="384"/>
        <v>33.345500000001692</v>
      </c>
      <c r="D850" s="306">
        <f t="shared" ca="1" si="385"/>
        <v>-0.60545981867158938</v>
      </c>
      <c r="E850" s="307">
        <f t="shared" ca="1" si="386"/>
        <v>-0.99950347530801764</v>
      </c>
      <c r="F850" s="304">
        <f t="shared" ca="1" si="387"/>
        <v>1.1685840958949592</v>
      </c>
      <c r="G850" s="306">
        <f t="shared" ca="1" si="388"/>
        <v>7.1078541184526873</v>
      </c>
      <c r="H850" s="307">
        <f t="shared" ca="1" si="389"/>
        <v>-103.43265735144612</v>
      </c>
      <c r="I850" s="304">
        <f t="shared" ca="1" si="390"/>
        <v>103.67659425806225</v>
      </c>
      <c r="J850" s="306">
        <f t="shared" ca="1" si="391"/>
        <v>644.29262010737602</v>
      </c>
      <c r="K850" s="307">
        <f t="shared" ca="1" si="392"/>
        <v>-6.1134778759794184</v>
      </c>
      <c r="L850" s="304">
        <f t="shared" ca="1" si="377"/>
        <v>644.3216238312724</v>
      </c>
      <c r="M850" s="306">
        <f t="shared" ca="1" si="393"/>
        <v>-1.5021845632101667</v>
      </c>
      <c r="N850" s="304">
        <f t="shared" ca="1" si="394"/>
        <v>-86.068835521645582</v>
      </c>
      <c r="P850" s="310">
        <f t="shared" ca="1" si="395"/>
        <v>23</v>
      </c>
      <c r="Q850" s="304">
        <f t="shared" ca="1" si="396"/>
        <v>0</v>
      </c>
      <c r="R850" s="306">
        <f t="shared" ca="1" si="397"/>
        <v>0</v>
      </c>
      <c r="S850" s="307">
        <f t="shared" ca="1" si="398"/>
        <v>3.0549999999999997</v>
      </c>
      <c r="T850" s="304">
        <f t="shared" ca="1" si="378"/>
        <v>29.969549999999998</v>
      </c>
      <c r="U850" s="311">
        <f t="shared" ca="1" si="379"/>
        <v>0</v>
      </c>
      <c r="V850" s="306">
        <f t="shared" ca="1" si="380"/>
        <v>1.2257491300293009</v>
      </c>
      <c r="W850" s="304">
        <f t="shared" ca="1" si="381"/>
        <v>26.979624926019568</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0.95564226325906887</v>
      </c>
      <c r="AH850" s="304">
        <f t="shared" ca="1" si="405"/>
        <v>-8.8312757064670642</v>
      </c>
    </row>
    <row r="851" spans="1:34" x14ac:dyDescent="0.2">
      <c r="A851" s="347">
        <f t="shared" ca="1" si="383"/>
        <v>1E-4</v>
      </c>
      <c r="B851" s="304">
        <f t="shared" ca="1" si="384"/>
        <v>33.345600000001696</v>
      </c>
      <c r="D851" s="306">
        <f t="shared" ca="1" si="385"/>
        <v>-0.60545584561858967</v>
      </c>
      <c r="E851" s="307">
        <f t="shared" ca="1" si="386"/>
        <v>-0.99947772736079799</v>
      </c>
      <c r="F851" s="304">
        <f t="shared" ca="1" si="387"/>
        <v>1.1685600149260744</v>
      </c>
      <c r="G851" s="306">
        <f t="shared" ca="1" si="388"/>
        <v>7.1077935728681254</v>
      </c>
      <c r="H851" s="307">
        <f t="shared" ca="1" si="389"/>
        <v>-103.43275729921886</v>
      </c>
      <c r="I851" s="304">
        <f t="shared" ca="1" si="390"/>
        <v>103.67668981981252</v>
      </c>
      <c r="J851" s="306">
        <f t="shared" ca="1" si="391"/>
        <v>644.29262010737602</v>
      </c>
      <c r="K851" s="307">
        <f t="shared" ca="1" si="392"/>
        <v>-6.1238211467119514</v>
      </c>
      <c r="L851" s="304">
        <f t="shared" ca="1" si="377"/>
        <v>644.32172205371478</v>
      </c>
      <c r="M851" s="306">
        <f t="shared" ca="1" si="393"/>
        <v>-1.502185211912811</v>
      </c>
      <c r="N851" s="304">
        <f t="shared" ca="1" si="394"/>
        <v>-86.068872689569261</v>
      </c>
      <c r="P851" s="310">
        <f t="shared" ca="1" si="395"/>
        <v>23</v>
      </c>
      <c r="Q851" s="304">
        <f t="shared" ca="1" si="396"/>
        <v>0</v>
      </c>
      <c r="R851" s="306">
        <f t="shared" ca="1" si="397"/>
        <v>0</v>
      </c>
      <c r="S851" s="307">
        <f t="shared" ca="1" si="398"/>
        <v>3.0549999999999997</v>
      </c>
      <c r="T851" s="304">
        <f t="shared" ca="1" si="378"/>
        <v>29.969549999999998</v>
      </c>
      <c r="U851" s="311">
        <f t="shared" ca="1" si="379"/>
        <v>0</v>
      </c>
      <c r="V851" s="306">
        <f t="shared" ca="1" si="380"/>
        <v>1.2257503978555853</v>
      </c>
      <c r="W851" s="304">
        <f t="shared" ca="1" si="381"/>
        <v>26.979702567686775</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0.95561728457323269</v>
      </c>
      <c r="AH851" s="304">
        <f t="shared" ca="1" si="405"/>
        <v>-8.8313011214466677</v>
      </c>
    </row>
    <row r="852" spans="1:34" x14ac:dyDescent="0.2">
      <c r="A852" s="347">
        <f t="shared" ca="1" si="383"/>
        <v>1E-4</v>
      </c>
      <c r="B852" s="304">
        <f t="shared" ca="1" si="384"/>
        <v>33.345700000001699</v>
      </c>
      <c r="D852" s="306">
        <f t="shared" ca="1" si="385"/>
        <v>-0.60545187256707733</v>
      </c>
      <c r="E852" s="307">
        <f t="shared" ca="1" si="386"/>
        <v>-0.99945197977683975</v>
      </c>
      <c r="F852" s="304">
        <f t="shared" ca="1" si="387"/>
        <v>1.1685359343532509</v>
      </c>
      <c r="G852" s="306">
        <f t="shared" ca="1" si="388"/>
        <v>7.1077330276808688</v>
      </c>
      <c r="H852" s="307">
        <f t="shared" ca="1" si="389"/>
        <v>-103.43285724441684</v>
      </c>
      <c r="I852" s="304">
        <f t="shared" ca="1" si="390"/>
        <v>103.67678537906497</v>
      </c>
      <c r="J852" s="306">
        <f t="shared" ca="1" si="391"/>
        <v>644.29262010737602</v>
      </c>
      <c r="K852" s="307">
        <f t="shared" ca="1" si="392"/>
        <v>-6.1341644274391331</v>
      </c>
      <c r="L852" s="304">
        <f t="shared" ca="1" si="377"/>
        <v>644.3218204422775</v>
      </c>
      <c r="M852" s="306">
        <f t="shared" ca="1" si="393"/>
        <v>-1.5021858606087335</v>
      </c>
      <c r="N852" s="304">
        <f t="shared" ca="1" si="394"/>
        <v>-86.068909857107812</v>
      </c>
      <c r="P852" s="310">
        <f t="shared" ca="1" si="395"/>
        <v>23</v>
      </c>
      <c r="Q852" s="304">
        <f t="shared" ca="1" si="396"/>
        <v>0</v>
      </c>
      <c r="R852" s="306">
        <f t="shared" ca="1" si="397"/>
        <v>0</v>
      </c>
      <c r="S852" s="307">
        <f t="shared" ca="1" si="398"/>
        <v>3.0549999999999997</v>
      </c>
      <c r="T852" s="304">
        <f t="shared" ca="1" si="378"/>
        <v>29.969549999999998</v>
      </c>
      <c r="U852" s="311">
        <f t="shared" ca="1" si="379"/>
        <v>0</v>
      </c>
      <c r="V852" s="306">
        <f t="shared" ca="1" si="380"/>
        <v>1.2257516656844065</v>
      </c>
      <c r="W852" s="304">
        <f t="shared" ca="1" si="381"/>
        <v>26.979780208258536</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0.95559230623734237</v>
      </c>
      <c r="AH852" s="304">
        <f t="shared" ca="1" si="405"/>
        <v>-8.8313265360676851</v>
      </c>
    </row>
    <row r="853" spans="1:34" x14ac:dyDescent="0.2">
      <c r="A853" s="347">
        <f t="shared" ca="1" si="383"/>
        <v>1E-4</v>
      </c>
      <c r="B853" s="304">
        <f t="shared" ca="1" si="384"/>
        <v>33.345800000001702</v>
      </c>
      <c r="D853" s="306">
        <f t="shared" ca="1" si="385"/>
        <v>-0.60544789951705424</v>
      </c>
      <c r="E853" s="307">
        <f t="shared" ca="1" si="386"/>
        <v>-0.99942623255612695</v>
      </c>
      <c r="F853" s="304">
        <f t="shared" ca="1" si="387"/>
        <v>1.1685118541764763</v>
      </c>
      <c r="G853" s="306">
        <f t="shared" ca="1" si="388"/>
        <v>7.1076724828909175</v>
      </c>
      <c r="H853" s="307">
        <f t="shared" ca="1" si="389"/>
        <v>-103.43295718704009</v>
      </c>
      <c r="I853" s="304">
        <f t="shared" ca="1" si="390"/>
        <v>103.6768809358196</v>
      </c>
      <c r="J853" s="306">
        <f t="shared" ca="1" si="391"/>
        <v>644.29262010737602</v>
      </c>
      <c r="K853" s="307">
        <f t="shared" ca="1" si="392"/>
        <v>-6.144507718160706</v>
      </c>
      <c r="L853" s="304">
        <f t="shared" ca="1" si="377"/>
        <v>644.32191899696079</v>
      </c>
      <c r="M853" s="306">
        <f t="shared" ca="1" si="393"/>
        <v>-1.5021865092979347</v>
      </c>
      <c r="N853" s="304">
        <f t="shared" ca="1" si="394"/>
        <v>-86.068947024261263</v>
      </c>
      <c r="P853" s="310">
        <f t="shared" ca="1" si="395"/>
        <v>23</v>
      </c>
      <c r="Q853" s="304">
        <f t="shared" ca="1" si="396"/>
        <v>0</v>
      </c>
      <c r="R853" s="306">
        <f t="shared" ca="1" si="397"/>
        <v>0</v>
      </c>
      <c r="S853" s="307">
        <f t="shared" ca="1" si="398"/>
        <v>3.0549999999999997</v>
      </c>
      <c r="T853" s="304">
        <f t="shared" ca="1" si="378"/>
        <v>29.969549999999998</v>
      </c>
      <c r="U853" s="311">
        <f t="shared" ca="1" si="379"/>
        <v>0</v>
      </c>
      <c r="V853" s="306">
        <f t="shared" ca="1" si="380"/>
        <v>1.2257529335157646</v>
      </c>
      <c r="W853" s="304">
        <f t="shared" ca="1" si="381"/>
        <v>26.979857847734838</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0.95556732825139079</v>
      </c>
      <c r="AH853" s="304">
        <f t="shared" ca="1" si="405"/>
        <v>-8.8313519503301272</v>
      </c>
    </row>
    <row r="854" spans="1:34" x14ac:dyDescent="0.2">
      <c r="A854" s="347">
        <f t="shared" ca="1" si="383"/>
        <v>1E-4</v>
      </c>
      <c r="B854" s="304">
        <f t="shared" ca="1" si="384"/>
        <v>33.345900000001706</v>
      </c>
      <c r="D854" s="306">
        <f t="shared" ca="1" si="385"/>
        <v>-0.60544392646851763</v>
      </c>
      <c r="E854" s="307">
        <f t="shared" ca="1" si="386"/>
        <v>-0.99940048569866846</v>
      </c>
      <c r="F854" s="304">
        <f t="shared" ca="1" si="387"/>
        <v>1.1684877743957574</v>
      </c>
      <c r="G854" s="306">
        <f t="shared" ca="1" si="388"/>
        <v>7.1076119384982706</v>
      </c>
      <c r="H854" s="307">
        <f t="shared" ca="1" si="389"/>
        <v>-103.43305712708866</v>
      </c>
      <c r="I854" s="304">
        <f t="shared" ca="1" si="390"/>
        <v>103.67697649007647</v>
      </c>
      <c r="J854" s="306">
        <f t="shared" ca="1" si="391"/>
        <v>644.29262010737602</v>
      </c>
      <c r="K854" s="307">
        <f t="shared" ca="1" si="392"/>
        <v>-6.1548510188764123</v>
      </c>
      <c r="L854" s="304">
        <f t="shared" ca="1" si="377"/>
        <v>644.32201771776522</v>
      </c>
      <c r="M854" s="306">
        <f t="shared" ca="1" si="393"/>
        <v>-1.5021871579804145</v>
      </c>
      <c r="N854" s="304">
        <f t="shared" ca="1" si="394"/>
        <v>-86.068984191029585</v>
      </c>
      <c r="P854" s="310">
        <f t="shared" ca="1" si="395"/>
        <v>23</v>
      </c>
      <c r="Q854" s="304">
        <f t="shared" ca="1" si="396"/>
        <v>0</v>
      </c>
      <c r="R854" s="306">
        <f t="shared" ca="1" si="397"/>
        <v>0</v>
      </c>
      <c r="S854" s="307">
        <f t="shared" ca="1" si="398"/>
        <v>3.0549999999999997</v>
      </c>
      <c r="T854" s="304">
        <f t="shared" ca="1" si="378"/>
        <v>29.969549999999998</v>
      </c>
      <c r="U854" s="311">
        <f t="shared" ca="1" si="379"/>
        <v>0</v>
      </c>
      <c r="V854" s="306">
        <f t="shared" ca="1" si="380"/>
        <v>1.2257542013496596</v>
      </c>
      <c r="W854" s="304">
        <f t="shared" ca="1" si="381"/>
        <v>26.979935486115721</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0.95554235061537618</v>
      </c>
      <c r="AH854" s="304">
        <f t="shared" ca="1" si="405"/>
        <v>-8.8313773642339903</v>
      </c>
    </row>
    <row r="855" spans="1:34" x14ac:dyDescent="0.2">
      <c r="A855" s="347">
        <f t="shared" ca="1" si="383"/>
        <v>1E-4</v>
      </c>
      <c r="B855" s="304">
        <f t="shared" ca="1" si="384"/>
        <v>33.346000000001709</v>
      </c>
      <c r="D855" s="306">
        <f t="shared" ca="1" si="385"/>
        <v>-0.6054399534214715</v>
      </c>
      <c r="E855" s="307">
        <f t="shared" ca="1" si="386"/>
        <v>-0.9993747392044483</v>
      </c>
      <c r="F855" s="304">
        <f t="shared" ca="1" si="387"/>
        <v>1.1684636950110827</v>
      </c>
      <c r="G855" s="306">
        <f t="shared" ca="1" si="388"/>
        <v>7.1075513945029281</v>
      </c>
      <c r="H855" s="307">
        <f t="shared" ca="1" si="389"/>
        <v>-103.43315706456258</v>
      </c>
      <c r="I855" s="304">
        <f t="shared" ca="1" si="390"/>
        <v>103.67707204183561</v>
      </c>
      <c r="J855" s="306">
        <f t="shared" ca="1" si="391"/>
        <v>644.29262010737602</v>
      </c>
      <c r="K855" s="307">
        <f t="shared" ca="1" si="392"/>
        <v>-6.1651943295859946</v>
      </c>
      <c r="L855" s="304">
        <f t="shared" ca="1" si="377"/>
        <v>644.32211660469102</v>
      </c>
      <c r="M855" s="306">
        <f t="shared" ca="1" si="393"/>
        <v>-1.5021878066561731</v>
      </c>
      <c r="N855" s="304">
        <f t="shared" ca="1" si="394"/>
        <v>-86.069021357412836</v>
      </c>
      <c r="P855" s="310">
        <f t="shared" ca="1" si="395"/>
        <v>23</v>
      </c>
      <c r="Q855" s="304">
        <f t="shared" ca="1" si="396"/>
        <v>0</v>
      </c>
      <c r="R855" s="306">
        <f t="shared" ca="1" si="397"/>
        <v>0</v>
      </c>
      <c r="S855" s="307">
        <f t="shared" ca="1" si="398"/>
        <v>3.0549999999999997</v>
      </c>
      <c r="T855" s="304">
        <f t="shared" ca="1" si="378"/>
        <v>29.969549999999998</v>
      </c>
      <c r="U855" s="311">
        <f t="shared" ca="1" si="379"/>
        <v>0</v>
      </c>
      <c r="V855" s="306">
        <f t="shared" ca="1" si="380"/>
        <v>1.2257554691860917</v>
      </c>
      <c r="W855" s="304">
        <f t="shared" ca="1" si="381"/>
        <v>26.980013123401182</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0.95551737332929143</v>
      </c>
      <c r="AH855" s="304">
        <f t="shared" ca="1" si="405"/>
        <v>-8.831402777779287</v>
      </c>
    </row>
    <row r="856" spans="1:34" x14ac:dyDescent="0.2">
      <c r="A856" s="347">
        <f t="shared" ca="1" si="383"/>
        <v>1E-4</v>
      </c>
      <c r="B856" s="304">
        <f t="shared" ca="1" si="384"/>
        <v>33.346100000001712</v>
      </c>
      <c r="D856" s="306">
        <f t="shared" ca="1" si="385"/>
        <v>-0.60543598037591295</v>
      </c>
      <c r="E856" s="307">
        <f t="shared" ca="1" si="386"/>
        <v>-0.99934899307346647</v>
      </c>
      <c r="F856" s="304">
        <f t="shared" ca="1" si="387"/>
        <v>1.1684396160224517</v>
      </c>
      <c r="G856" s="306">
        <f t="shared" ca="1" si="388"/>
        <v>7.1074908509048909</v>
      </c>
      <c r="H856" s="307">
        <f t="shared" ca="1" si="389"/>
        <v>-103.43325699946189</v>
      </c>
      <c r="I856" s="304">
        <f t="shared" ca="1" si="390"/>
        <v>103.67716759109707</v>
      </c>
      <c r="J856" s="306">
        <f t="shared" ca="1" si="391"/>
        <v>644.29262010737602</v>
      </c>
      <c r="K856" s="307">
        <f t="shared" ca="1" si="392"/>
        <v>-6.1755376502891961</v>
      </c>
      <c r="L856" s="304">
        <f t="shared" ca="1" si="377"/>
        <v>644.32221565773887</v>
      </c>
      <c r="M856" s="306">
        <f t="shared" ca="1" si="393"/>
        <v>-1.5021884553252103</v>
      </c>
      <c r="N856" s="304">
        <f t="shared" ca="1" si="394"/>
        <v>-86.069058523410959</v>
      </c>
      <c r="P856" s="310">
        <f t="shared" ca="1" si="395"/>
        <v>23</v>
      </c>
      <c r="Q856" s="304">
        <f t="shared" ca="1" si="396"/>
        <v>0</v>
      </c>
      <c r="R856" s="306">
        <f t="shared" ca="1" si="397"/>
        <v>0</v>
      </c>
      <c r="S856" s="307">
        <f t="shared" ca="1" si="398"/>
        <v>3.0549999999999997</v>
      </c>
      <c r="T856" s="304">
        <f t="shared" ca="1" si="378"/>
        <v>29.969549999999998</v>
      </c>
      <c r="U856" s="311">
        <f t="shared" ca="1" si="379"/>
        <v>0</v>
      </c>
      <c r="V856" s="306">
        <f t="shared" ca="1" si="380"/>
        <v>1.2257567370250599</v>
      </c>
      <c r="W856" s="304">
        <f t="shared" ca="1" si="381"/>
        <v>26.980090759591228</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0.95549239639313477</v>
      </c>
      <c r="AH856" s="304">
        <f t="shared" ca="1" si="405"/>
        <v>-8.8314281909660171</v>
      </c>
    </row>
    <row r="857" spans="1:34" x14ac:dyDescent="0.2">
      <c r="A857" s="347">
        <f t="shared" ca="1" si="383"/>
        <v>1E-4</v>
      </c>
      <c r="B857" s="304">
        <f t="shared" ca="1" si="384"/>
        <v>33.346200000001716</v>
      </c>
      <c r="D857" s="306">
        <f t="shared" ca="1" si="385"/>
        <v>-0.60543200733184754</v>
      </c>
      <c r="E857" s="307">
        <f t="shared" ca="1" si="386"/>
        <v>-0.9993232473057212</v>
      </c>
      <c r="F857" s="304">
        <f t="shared" ca="1" si="387"/>
        <v>1.1684155374298657</v>
      </c>
      <c r="G857" s="306">
        <f t="shared" ca="1" si="388"/>
        <v>7.1074303077041581</v>
      </c>
      <c r="H857" s="307">
        <f t="shared" ca="1" si="389"/>
        <v>-103.43335693178662</v>
      </c>
      <c r="I857" s="304">
        <f t="shared" ca="1" si="390"/>
        <v>103.67726313786086</v>
      </c>
      <c r="J857" s="306">
        <f t="shared" ca="1" si="391"/>
        <v>644.29262010737602</v>
      </c>
      <c r="K857" s="307">
        <f t="shared" ca="1" si="392"/>
        <v>-6.1858809809857584</v>
      </c>
      <c r="L857" s="304">
        <f t="shared" ca="1" si="377"/>
        <v>644.32231487690888</v>
      </c>
      <c r="M857" s="306">
        <f t="shared" ca="1" si="393"/>
        <v>-1.5021891039875266</v>
      </c>
      <c r="N857" s="304">
        <f t="shared" ca="1" si="394"/>
        <v>-86.06909568902401</v>
      </c>
      <c r="P857" s="310">
        <f t="shared" ca="1" si="395"/>
        <v>23</v>
      </c>
      <c r="Q857" s="304">
        <f t="shared" ca="1" si="396"/>
        <v>0</v>
      </c>
      <c r="R857" s="306">
        <f t="shared" ca="1" si="397"/>
        <v>0</v>
      </c>
      <c r="S857" s="307">
        <f t="shared" ca="1" si="398"/>
        <v>3.0549999999999997</v>
      </c>
      <c r="T857" s="304">
        <f t="shared" ca="1" si="378"/>
        <v>29.969549999999998</v>
      </c>
      <c r="U857" s="311">
        <f t="shared" ca="1" si="379"/>
        <v>0</v>
      </c>
      <c r="V857" s="306">
        <f t="shared" ca="1" si="380"/>
        <v>1.2257580048665653</v>
      </c>
      <c r="W857" s="304">
        <f t="shared" ca="1" si="381"/>
        <v>26.980168394685872</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0.95546741980690264</v>
      </c>
      <c r="AH857" s="304">
        <f t="shared" ca="1" si="405"/>
        <v>-8.8314536037941842</v>
      </c>
    </row>
    <row r="858" spans="1:34" x14ac:dyDescent="0.2">
      <c r="A858" s="347">
        <f t="shared" ca="1" si="383"/>
        <v>1E-4</v>
      </c>
      <c r="B858" s="304">
        <f t="shared" ca="1" si="384"/>
        <v>33.346300000001719</v>
      </c>
      <c r="D858" s="306">
        <f t="shared" ca="1" si="385"/>
        <v>-0.60542803428927061</v>
      </c>
      <c r="E858" s="307">
        <f t="shared" ca="1" si="386"/>
        <v>-0.99929750190121069</v>
      </c>
      <c r="F858" s="304">
        <f t="shared" ca="1" si="387"/>
        <v>1.1683914592333215</v>
      </c>
      <c r="G858" s="306">
        <f t="shared" ca="1" si="388"/>
        <v>7.1073697649007288</v>
      </c>
      <c r="H858" s="307">
        <f t="shared" ca="1" si="389"/>
        <v>-103.43345686153681</v>
      </c>
      <c r="I858" s="304">
        <f t="shared" ca="1" si="390"/>
        <v>103.67735868212704</v>
      </c>
      <c r="J858" s="306">
        <f t="shared" ca="1" si="391"/>
        <v>644.29262010737602</v>
      </c>
      <c r="K858" s="307">
        <f t="shared" ca="1" si="392"/>
        <v>-6.1962243216754249</v>
      </c>
      <c r="L858" s="304">
        <f t="shared" ca="1" si="377"/>
        <v>644.32241426220162</v>
      </c>
      <c r="M858" s="306">
        <f t="shared" ca="1" si="393"/>
        <v>-1.5021897526431218</v>
      </c>
      <c r="N858" s="304">
        <f t="shared" ca="1" si="394"/>
        <v>-86.069132854251976</v>
      </c>
      <c r="P858" s="310">
        <f t="shared" ca="1" si="395"/>
        <v>23</v>
      </c>
      <c r="Q858" s="304">
        <f t="shared" ca="1" si="396"/>
        <v>0</v>
      </c>
      <c r="R858" s="306">
        <f t="shared" ca="1" si="397"/>
        <v>0</v>
      </c>
      <c r="S858" s="307">
        <f t="shared" ca="1" si="398"/>
        <v>3.0549999999999997</v>
      </c>
      <c r="T858" s="304">
        <f t="shared" ca="1" si="378"/>
        <v>29.969549999999998</v>
      </c>
      <c r="U858" s="311">
        <f t="shared" ca="1" si="379"/>
        <v>0</v>
      </c>
      <c r="V858" s="306">
        <f t="shared" ca="1" si="380"/>
        <v>1.2257592727106075</v>
      </c>
      <c r="W858" s="304">
        <f t="shared" ca="1" si="381"/>
        <v>26.980246028685137</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0.95544244357059505</v>
      </c>
      <c r="AH858" s="304">
        <f t="shared" ca="1" si="405"/>
        <v>-8.8314790162637884</v>
      </c>
    </row>
    <row r="859" spans="1:34" x14ac:dyDescent="0.2">
      <c r="A859" s="347">
        <f t="shared" ca="1" si="383"/>
        <v>1E-4</v>
      </c>
      <c r="B859" s="304">
        <f t="shared" ca="1" si="384"/>
        <v>33.346400000001722</v>
      </c>
      <c r="D859" s="306">
        <f t="shared" ca="1" si="385"/>
        <v>-0.60542406124818615</v>
      </c>
      <c r="E859" s="307">
        <f t="shared" ca="1" si="386"/>
        <v>-0.99927175685992609</v>
      </c>
      <c r="F859" s="304">
        <f t="shared" ca="1" si="387"/>
        <v>1.1683673814328139</v>
      </c>
      <c r="G859" s="306">
        <f t="shared" ca="1" si="388"/>
        <v>7.107309222494604</v>
      </c>
      <c r="H859" s="307">
        <f t="shared" ca="1" si="389"/>
        <v>-103.43355678871249</v>
      </c>
      <c r="I859" s="304">
        <f t="shared" ca="1" si="390"/>
        <v>103.67745422389561</v>
      </c>
      <c r="J859" s="306">
        <f t="shared" ca="1" si="391"/>
        <v>644.29262010737602</v>
      </c>
      <c r="K859" s="307">
        <f t="shared" ca="1" si="392"/>
        <v>-6.206567672357937</v>
      </c>
      <c r="L859" s="304">
        <f t="shared" ca="1" si="377"/>
        <v>644.32251381361732</v>
      </c>
      <c r="M859" s="306">
        <f t="shared" ca="1" si="393"/>
        <v>-1.5021904012919962</v>
      </c>
      <c r="N859" s="304">
        <f t="shared" ca="1" si="394"/>
        <v>-86.069170019094869</v>
      </c>
      <c r="P859" s="310">
        <f t="shared" ca="1" si="395"/>
        <v>23</v>
      </c>
      <c r="Q859" s="304">
        <f t="shared" ca="1" si="396"/>
        <v>0</v>
      </c>
      <c r="R859" s="306">
        <f t="shared" ca="1" si="397"/>
        <v>0</v>
      </c>
      <c r="S859" s="307">
        <f t="shared" ca="1" si="398"/>
        <v>3.0549999999999997</v>
      </c>
      <c r="T859" s="304">
        <f t="shared" ca="1" si="378"/>
        <v>29.969549999999998</v>
      </c>
      <c r="U859" s="311">
        <f t="shared" ca="1" si="379"/>
        <v>0</v>
      </c>
      <c r="V859" s="306">
        <f t="shared" ca="1" si="380"/>
        <v>1.2257605405571856</v>
      </c>
      <c r="W859" s="304">
        <f t="shared" ca="1" si="381"/>
        <v>26.98032366158899</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0.9554174676842031</v>
      </c>
      <c r="AH859" s="304">
        <f t="shared" ca="1" si="405"/>
        <v>-8.8315044283748403</v>
      </c>
    </row>
    <row r="860" spans="1:34" x14ac:dyDescent="0.2">
      <c r="A860" s="347">
        <f t="shared" ca="1" si="383"/>
        <v>1E-4</v>
      </c>
      <c r="B860" s="304">
        <f t="shared" ca="1" si="384"/>
        <v>33.346500000001726</v>
      </c>
      <c r="D860" s="306">
        <f t="shared" ca="1" si="385"/>
        <v>-0.60542008820859239</v>
      </c>
      <c r="E860" s="307">
        <f t="shared" ca="1" si="386"/>
        <v>-0.99924601218187803</v>
      </c>
      <c r="F860" s="304">
        <f t="shared" ca="1" si="387"/>
        <v>1.1683433040283517</v>
      </c>
      <c r="G860" s="306">
        <f t="shared" ca="1" si="388"/>
        <v>7.1072486804857835</v>
      </c>
      <c r="H860" s="307">
        <f t="shared" ca="1" si="389"/>
        <v>-103.43365671331371</v>
      </c>
      <c r="I860" s="304">
        <f t="shared" ca="1" si="390"/>
        <v>103.67754976316664</v>
      </c>
      <c r="J860" s="306">
        <f t="shared" ca="1" si="391"/>
        <v>644.29262010737602</v>
      </c>
      <c r="K860" s="307">
        <f t="shared" ca="1" si="392"/>
        <v>-6.2169110330330382</v>
      </c>
      <c r="L860" s="304">
        <f t="shared" ca="1" si="377"/>
        <v>644.32261353115666</v>
      </c>
      <c r="M860" s="306">
        <f t="shared" ca="1" si="393"/>
        <v>-1.5021910499341495</v>
      </c>
      <c r="N860" s="304">
        <f t="shared" ca="1" si="394"/>
        <v>-86.069207183552663</v>
      </c>
      <c r="P860" s="310">
        <f t="shared" ca="1" si="395"/>
        <v>23</v>
      </c>
      <c r="Q860" s="304">
        <f t="shared" ca="1" si="396"/>
        <v>0</v>
      </c>
      <c r="R860" s="306">
        <f t="shared" ca="1" si="397"/>
        <v>0</v>
      </c>
      <c r="S860" s="307">
        <f t="shared" ca="1" si="398"/>
        <v>3.0549999999999997</v>
      </c>
      <c r="T860" s="304">
        <f t="shared" ca="1" si="378"/>
        <v>29.969549999999998</v>
      </c>
      <c r="U860" s="311">
        <f t="shared" ca="1" si="379"/>
        <v>0</v>
      </c>
      <c r="V860" s="306">
        <f t="shared" ca="1" si="380"/>
        <v>1.2257618084063009</v>
      </c>
      <c r="W860" s="304">
        <f t="shared" ca="1" si="381"/>
        <v>26.980401293397502</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0.95539249214773392</v>
      </c>
      <c r="AH860" s="304">
        <f t="shared" ca="1" si="405"/>
        <v>-8.8315298401273292</v>
      </c>
    </row>
    <row r="861" spans="1:34" x14ac:dyDescent="0.2">
      <c r="A861" s="347">
        <f t="shared" ca="1" si="383"/>
        <v>1E-4</v>
      </c>
      <c r="B861" s="304">
        <f t="shared" ca="1" si="384"/>
        <v>33.346600000001729</v>
      </c>
      <c r="D861" s="306">
        <f t="shared" ca="1" si="385"/>
        <v>-0.60541611517049432</v>
      </c>
      <c r="E861" s="307">
        <f t="shared" ca="1" si="386"/>
        <v>-0.99922026786704166</v>
      </c>
      <c r="F861" s="304">
        <f t="shared" ca="1" si="387"/>
        <v>1.1683192270199168</v>
      </c>
      <c r="G861" s="306">
        <f t="shared" ca="1" si="388"/>
        <v>7.1071881388742666</v>
      </c>
      <c r="H861" s="307">
        <f t="shared" ca="1" si="389"/>
        <v>-103.4337566353405</v>
      </c>
      <c r="I861" s="304">
        <f t="shared" ca="1" si="390"/>
        <v>103.67764529994014</v>
      </c>
      <c r="J861" s="306">
        <f t="shared" ca="1" si="391"/>
        <v>644.29262010737602</v>
      </c>
      <c r="K861" s="307">
        <f t="shared" ca="1" si="392"/>
        <v>-6.2272544037004707</v>
      </c>
      <c r="L861" s="304">
        <f t="shared" ca="1" si="377"/>
        <v>644.32271341481976</v>
      </c>
      <c r="M861" s="306">
        <f t="shared" ca="1" si="393"/>
        <v>-1.5021916985695822</v>
      </c>
      <c r="N861" s="304">
        <f t="shared" ca="1" si="394"/>
        <v>-86.0692443476254</v>
      </c>
      <c r="P861" s="310">
        <f t="shared" ca="1" si="395"/>
        <v>23</v>
      </c>
      <c r="Q861" s="304">
        <f t="shared" ca="1" si="396"/>
        <v>0</v>
      </c>
      <c r="R861" s="306">
        <f t="shared" ca="1" si="397"/>
        <v>0</v>
      </c>
      <c r="S861" s="307">
        <f t="shared" ca="1" si="398"/>
        <v>3.0549999999999997</v>
      </c>
      <c r="T861" s="304">
        <f t="shared" ca="1" si="378"/>
        <v>29.969549999999998</v>
      </c>
      <c r="U861" s="311">
        <f t="shared" ca="1" si="379"/>
        <v>0</v>
      </c>
      <c r="V861" s="306">
        <f t="shared" ca="1" si="380"/>
        <v>1.2257630762579528</v>
      </c>
      <c r="W861" s="304">
        <f t="shared" ca="1" si="381"/>
        <v>26.980478924110642</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0.95536751696116973</v>
      </c>
      <c r="AH861" s="304">
        <f t="shared" ca="1" si="405"/>
        <v>-8.8315552515212783</v>
      </c>
    </row>
    <row r="862" spans="1:34" x14ac:dyDescent="0.2">
      <c r="A862" s="347">
        <f t="shared" ca="1" si="383"/>
        <v>1E-4</v>
      </c>
      <c r="B862" s="304">
        <f t="shared" ca="1" si="384"/>
        <v>33.346700000001732</v>
      </c>
      <c r="D862" s="306">
        <f t="shared" ca="1" si="385"/>
        <v>-0.60541214213388839</v>
      </c>
      <c r="E862" s="307">
        <f t="shared" ca="1" si="386"/>
        <v>-0.9991945239154294</v>
      </c>
      <c r="F862" s="304">
        <f t="shared" ca="1" si="387"/>
        <v>1.1682951504075181</v>
      </c>
      <c r="G862" s="306">
        <f t="shared" ca="1" si="388"/>
        <v>7.1071275976600532</v>
      </c>
      <c r="H862" s="307">
        <f t="shared" ca="1" si="389"/>
        <v>-103.4338565547929</v>
      </c>
      <c r="I862" s="304">
        <f t="shared" ca="1" si="390"/>
        <v>103.67774083421617</v>
      </c>
      <c r="J862" s="306">
        <f t="shared" ca="1" si="391"/>
        <v>644.29262010737602</v>
      </c>
      <c r="K862" s="307">
        <f t="shared" ca="1" si="392"/>
        <v>-6.237597784359977</v>
      </c>
      <c r="L862" s="304">
        <f t="shared" ca="1" si="377"/>
        <v>644.32281346460718</v>
      </c>
      <c r="M862" s="306">
        <f t="shared" ca="1" si="393"/>
        <v>-1.5021923471982945</v>
      </c>
      <c r="N862" s="304">
        <f t="shared" ca="1" si="394"/>
        <v>-86.069281511313093</v>
      </c>
      <c r="P862" s="310">
        <f t="shared" ca="1" si="395"/>
        <v>23</v>
      </c>
      <c r="Q862" s="304">
        <f t="shared" ca="1" si="396"/>
        <v>0</v>
      </c>
      <c r="R862" s="306">
        <f t="shared" ca="1" si="397"/>
        <v>0</v>
      </c>
      <c r="S862" s="307">
        <f t="shared" ca="1" si="398"/>
        <v>3.0549999999999997</v>
      </c>
      <c r="T862" s="304">
        <f t="shared" ca="1" si="378"/>
        <v>29.969549999999998</v>
      </c>
      <c r="U862" s="311">
        <f t="shared" ca="1" si="379"/>
        <v>0</v>
      </c>
      <c r="V862" s="306">
        <f t="shared" ca="1" si="380"/>
        <v>1.2257643441121411</v>
      </c>
      <c r="W862" s="304">
        <f t="shared" ca="1" si="381"/>
        <v>26.980556553728434</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0.95534254212451941</v>
      </c>
      <c r="AH862" s="304">
        <f t="shared" ca="1" si="405"/>
        <v>-8.8315806625566751</v>
      </c>
    </row>
    <row r="863" spans="1:34" x14ac:dyDescent="0.2">
      <c r="A863" s="347">
        <f t="shared" ca="1" si="383"/>
        <v>1E-4</v>
      </c>
      <c r="B863" s="304">
        <f t="shared" ca="1" si="384"/>
        <v>33.346800000001735</v>
      </c>
      <c r="D863" s="306">
        <f t="shared" ca="1" si="385"/>
        <v>-0.60540816909877437</v>
      </c>
      <c r="E863" s="307">
        <f t="shared" ca="1" si="386"/>
        <v>-0.99916878032703238</v>
      </c>
      <c r="F863" s="304">
        <f t="shared" ca="1" si="387"/>
        <v>1.1682710741911484</v>
      </c>
      <c r="G863" s="306">
        <f t="shared" ca="1" si="388"/>
        <v>7.1070670568431433</v>
      </c>
      <c r="H863" s="307">
        <f t="shared" ca="1" si="389"/>
        <v>-103.43395647167092</v>
      </c>
      <c r="I863" s="304">
        <f t="shared" ca="1" si="390"/>
        <v>103.67783636599474</v>
      </c>
      <c r="J863" s="306">
        <f t="shared" ca="1" si="391"/>
        <v>644.29262010737602</v>
      </c>
      <c r="K863" s="307">
        <f t="shared" ca="1" si="392"/>
        <v>-6.2479411750113005</v>
      </c>
      <c r="L863" s="304">
        <f t="shared" ca="1" si="377"/>
        <v>644.32291368051938</v>
      </c>
      <c r="M863" s="306">
        <f t="shared" ca="1" si="393"/>
        <v>-1.502192995820286</v>
      </c>
      <c r="N863" s="304">
        <f t="shared" ca="1" si="394"/>
        <v>-86.069318674615701</v>
      </c>
      <c r="P863" s="310">
        <f t="shared" ca="1" si="395"/>
        <v>23</v>
      </c>
      <c r="Q863" s="304">
        <f t="shared" ca="1" si="396"/>
        <v>0</v>
      </c>
      <c r="R863" s="306">
        <f t="shared" ca="1" si="397"/>
        <v>0</v>
      </c>
      <c r="S863" s="307">
        <f t="shared" ca="1" si="398"/>
        <v>3.0549999999999997</v>
      </c>
      <c r="T863" s="304">
        <f t="shared" ca="1" si="378"/>
        <v>29.969549999999998</v>
      </c>
      <c r="U863" s="311">
        <f t="shared" ca="1" si="379"/>
        <v>0</v>
      </c>
      <c r="V863" s="306">
        <f t="shared" ca="1" si="380"/>
        <v>1.225765611968866</v>
      </c>
      <c r="W863" s="304">
        <f t="shared" ca="1" si="381"/>
        <v>26.980634182250888</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0.95531756763777409</v>
      </c>
      <c r="AH863" s="304">
        <f t="shared" ca="1" si="405"/>
        <v>-8.8316060732335302</v>
      </c>
    </row>
    <row r="864" spans="1:34" x14ac:dyDescent="0.2">
      <c r="A864" s="347">
        <f t="shared" ca="1" si="383"/>
        <v>1E-4</v>
      </c>
      <c r="B864" s="304">
        <f t="shared" ca="1" si="384"/>
        <v>33.346900000001739</v>
      </c>
      <c r="D864" s="306">
        <f t="shared" ca="1" si="385"/>
        <v>-0.60540419606515794</v>
      </c>
      <c r="E864" s="307">
        <f t="shared" ca="1" si="386"/>
        <v>-0.99914303710184527</v>
      </c>
      <c r="F864" s="304">
        <f t="shared" ca="1" si="387"/>
        <v>1.1682469983708066</v>
      </c>
      <c r="G864" s="306">
        <f t="shared" ca="1" si="388"/>
        <v>7.107006516423537</v>
      </c>
      <c r="H864" s="307">
        <f t="shared" ca="1" si="389"/>
        <v>-103.43405638597463</v>
      </c>
      <c r="I864" s="304">
        <f t="shared" ca="1" si="390"/>
        <v>103.67793189527588</v>
      </c>
      <c r="J864" s="306">
        <f t="shared" ca="1" si="391"/>
        <v>644.29262010737602</v>
      </c>
      <c r="K864" s="307">
        <f t="shared" ca="1" si="392"/>
        <v>-6.2582845756541827</v>
      </c>
      <c r="L864" s="304">
        <f t="shared" ca="1" si="377"/>
        <v>644.32301406255647</v>
      </c>
      <c r="M864" s="306">
        <f t="shared" ca="1" si="393"/>
        <v>-1.502193644435557</v>
      </c>
      <c r="N864" s="304">
        <f t="shared" ca="1" si="394"/>
        <v>-86.069355837533266</v>
      </c>
      <c r="P864" s="310">
        <f t="shared" ca="1" si="395"/>
        <v>23</v>
      </c>
      <c r="Q864" s="304">
        <f t="shared" ca="1" si="396"/>
        <v>0</v>
      </c>
      <c r="R864" s="306">
        <f t="shared" ca="1" si="397"/>
        <v>0</v>
      </c>
      <c r="S864" s="307">
        <f t="shared" ca="1" si="398"/>
        <v>3.0549999999999997</v>
      </c>
      <c r="T864" s="304">
        <f t="shared" ca="1" si="378"/>
        <v>29.969549999999998</v>
      </c>
      <c r="U864" s="311">
        <f t="shared" ca="1" si="379"/>
        <v>0</v>
      </c>
      <c r="V864" s="306">
        <f t="shared" ca="1" si="380"/>
        <v>1.2257668798281278</v>
      </c>
      <c r="W864" s="304">
        <f t="shared" ca="1" si="381"/>
        <v>26.980711809678009</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0.95529259350093021</v>
      </c>
      <c r="AH864" s="304">
        <f t="shared" ca="1" si="405"/>
        <v>-8.8316314835518472</v>
      </c>
    </row>
    <row r="865" spans="1:34" x14ac:dyDescent="0.2">
      <c r="A865" s="347">
        <f t="shared" ca="1" si="383"/>
        <v>1E-4</v>
      </c>
      <c r="B865" s="304">
        <f t="shared" ca="1" si="384"/>
        <v>33.347000000001742</v>
      </c>
      <c r="D865" s="306">
        <f t="shared" ca="1" si="385"/>
        <v>-0.6054002230330362</v>
      </c>
      <c r="E865" s="307">
        <f t="shared" ca="1" si="386"/>
        <v>-0.99911729423987161</v>
      </c>
      <c r="F865" s="304">
        <f t="shared" ca="1" si="387"/>
        <v>1.1682229229464949</v>
      </c>
      <c r="G865" s="306">
        <f t="shared" ca="1" si="388"/>
        <v>7.1069459764012333</v>
      </c>
      <c r="H865" s="307">
        <f t="shared" ca="1" si="389"/>
        <v>-103.43415629770405</v>
      </c>
      <c r="I865" s="304">
        <f t="shared" ca="1" si="390"/>
        <v>103.67802742205966</v>
      </c>
      <c r="J865" s="306">
        <f t="shared" ca="1" si="391"/>
        <v>644.29262010737602</v>
      </c>
      <c r="K865" s="307">
        <f t="shared" ca="1" si="392"/>
        <v>-6.2686279862883669</v>
      </c>
      <c r="L865" s="304">
        <f t="shared" ca="1" si="377"/>
        <v>644.32311461071924</v>
      </c>
      <c r="M865" s="306">
        <f t="shared" ca="1" si="393"/>
        <v>-1.5021942930441077</v>
      </c>
      <c r="N865" s="304">
        <f t="shared" ca="1" si="394"/>
        <v>-86.069393000065773</v>
      </c>
      <c r="P865" s="310">
        <f t="shared" ca="1" si="395"/>
        <v>23</v>
      </c>
      <c r="Q865" s="304">
        <f t="shared" ca="1" si="396"/>
        <v>0</v>
      </c>
      <c r="R865" s="306">
        <f t="shared" ca="1" si="397"/>
        <v>0</v>
      </c>
      <c r="S865" s="307">
        <f t="shared" ca="1" si="398"/>
        <v>3.0549999999999997</v>
      </c>
      <c r="T865" s="304">
        <f t="shared" ca="1" si="378"/>
        <v>29.969549999999998</v>
      </c>
      <c r="U865" s="311">
        <f t="shared" ca="1" si="379"/>
        <v>0</v>
      </c>
      <c r="V865" s="306">
        <f t="shared" ca="1" si="380"/>
        <v>1.225768147689926</v>
      </c>
      <c r="W865" s="304">
        <f t="shared" ca="1" si="381"/>
        <v>26.980789436009822</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0.95526761971398777</v>
      </c>
      <c r="AH865" s="304">
        <f t="shared" ca="1" si="405"/>
        <v>-8.8316568935116244</v>
      </c>
    </row>
    <row r="866" spans="1:34" x14ac:dyDescent="0.2">
      <c r="A866" s="347">
        <f t="shared" ca="1" si="383"/>
        <v>1E-4</v>
      </c>
      <c r="B866" s="304">
        <f t="shared" ca="1" si="384"/>
        <v>33.347100000001745</v>
      </c>
      <c r="D866" s="306">
        <f t="shared" ca="1" si="385"/>
        <v>-0.60539625000241082</v>
      </c>
      <c r="E866" s="307">
        <f t="shared" ca="1" si="386"/>
        <v>-0.99909155174109721</v>
      </c>
      <c r="F866" s="304">
        <f t="shared" ca="1" si="387"/>
        <v>1.1681988479182022</v>
      </c>
      <c r="G866" s="306">
        <f t="shared" ca="1" si="388"/>
        <v>7.1068854367762331</v>
      </c>
      <c r="H866" s="307">
        <f t="shared" ca="1" si="389"/>
        <v>-103.43425620685922</v>
      </c>
      <c r="I866" s="304">
        <f t="shared" ca="1" si="390"/>
        <v>103.67812294634609</v>
      </c>
      <c r="J866" s="306">
        <f t="shared" ca="1" si="391"/>
        <v>644.29262010737602</v>
      </c>
      <c r="K866" s="307">
        <f t="shared" ca="1" si="392"/>
        <v>-6.2789714069135947</v>
      </c>
      <c r="L866" s="304">
        <f t="shared" ca="1" si="377"/>
        <v>644.32321532500782</v>
      </c>
      <c r="M866" s="306">
        <f t="shared" ca="1" si="393"/>
        <v>-1.5021949416459381</v>
      </c>
      <c r="N866" s="304">
        <f t="shared" ca="1" si="394"/>
        <v>-86.069430162213237</v>
      </c>
      <c r="P866" s="310">
        <f t="shared" ca="1" si="395"/>
        <v>23</v>
      </c>
      <c r="Q866" s="304">
        <f t="shared" ca="1" si="396"/>
        <v>0</v>
      </c>
      <c r="R866" s="306">
        <f t="shared" ca="1" si="397"/>
        <v>0</v>
      </c>
      <c r="S866" s="307">
        <f t="shared" ca="1" si="398"/>
        <v>3.0549999999999997</v>
      </c>
      <c r="T866" s="304">
        <f t="shared" ca="1" si="378"/>
        <v>29.969549999999998</v>
      </c>
      <c r="U866" s="311">
        <f t="shared" ca="1" si="379"/>
        <v>0</v>
      </c>
      <c r="V866" s="306">
        <f t="shared" ca="1" si="380"/>
        <v>1.2257694155542604</v>
      </c>
      <c r="W866" s="304">
        <f t="shared" ca="1" si="381"/>
        <v>26.980867061246322</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0.95524264627693967</v>
      </c>
      <c r="AH866" s="304">
        <f t="shared" ca="1" si="405"/>
        <v>-8.8316823031128724</v>
      </c>
    </row>
    <row r="867" spans="1:34" x14ac:dyDescent="0.2">
      <c r="A867" s="347">
        <f t="shared" ca="1" si="383"/>
        <v>1E-4</v>
      </c>
      <c r="B867" s="304">
        <f t="shared" ca="1" si="384"/>
        <v>33.347200000001749</v>
      </c>
      <c r="D867" s="306">
        <f t="shared" ca="1" si="385"/>
        <v>-0.60539227697328124</v>
      </c>
      <c r="E867" s="307">
        <f t="shared" ca="1" si="386"/>
        <v>-0.99906580960552738</v>
      </c>
      <c r="F867" s="304">
        <f t="shared" ca="1" si="387"/>
        <v>1.1681747732859333</v>
      </c>
      <c r="G867" s="306">
        <f t="shared" ca="1" si="388"/>
        <v>7.1068248975485355</v>
      </c>
      <c r="H867" s="307">
        <f t="shared" ca="1" si="389"/>
        <v>-103.43435611344017</v>
      </c>
      <c r="I867" s="304">
        <f t="shared" ca="1" si="390"/>
        <v>103.67821846813521</v>
      </c>
      <c r="J867" s="306">
        <f t="shared" ca="1" si="391"/>
        <v>644.29262010737602</v>
      </c>
      <c r="K867" s="307">
        <f t="shared" ca="1" si="392"/>
        <v>-6.2893148375296093</v>
      </c>
      <c r="L867" s="304">
        <f t="shared" ca="1" si="377"/>
        <v>644.32331620542266</v>
      </c>
      <c r="M867" s="306">
        <f t="shared" ca="1" si="393"/>
        <v>-1.5021955902410484</v>
      </c>
      <c r="N867" s="304">
        <f t="shared" ca="1" si="394"/>
        <v>-86.069467323975672</v>
      </c>
      <c r="P867" s="310">
        <f t="shared" ca="1" si="395"/>
        <v>23</v>
      </c>
      <c r="Q867" s="304">
        <f t="shared" ca="1" si="396"/>
        <v>0</v>
      </c>
      <c r="R867" s="306">
        <f t="shared" ca="1" si="397"/>
        <v>0</v>
      </c>
      <c r="S867" s="307">
        <f t="shared" ca="1" si="398"/>
        <v>3.0549999999999997</v>
      </c>
      <c r="T867" s="304">
        <f t="shared" ca="1" si="378"/>
        <v>29.969549999999998</v>
      </c>
      <c r="U867" s="311">
        <f t="shared" ca="1" si="379"/>
        <v>0</v>
      </c>
      <c r="V867" s="306">
        <f t="shared" ca="1" si="380"/>
        <v>1.2257706834211313</v>
      </c>
      <c r="W867" s="304">
        <f t="shared" ca="1" si="381"/>
        <v>26.980944685387527</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0.95521767318978412</v>
      </c>
      <c r="AH867" s="304">
        <f t="shared" ca="1" si="405"/>
        <v>-8.8317077123555894</v>
      </c>
    </row>
    <row r="868" spans="1:34" x14ac:dyDescent="0.2">
      <c r="A868" s="347">
        <f t="shared" ca="1" si="383"/>
        <v>1E-4</v>
      </c>
      <c r="B868" s="304">
        <f t="shared" ca="1" si="384"/>
        <v>33.347300000001752</v>
      </c>
      <c r="D868" s="306">
        <f t="shared" ca="1" si="385"/>
        <v>-0.60538830394564902</v>
      </c>
      <c r="E868" s="307">
        <f t="shared" ca="1" si="386"/>
        <v>-0.99904006783315502</v>
      </c>
      <c r="F868" s="304">
        <f t="shared" ca="1" si="387"/>
        <v>1.1681506990496835</v>
      </c>
      <c r="G868" s="306">
        <f t="shared" ca="1" si="388"/>
        <v>7.1067643587181406</v>
      </c>
      <c r="H868" s="307">
        <f t="shared" ca="1" si="389"/>
        <v>-103.43445601744696</v>
      </c>
      <c r="I868" s="304">
        <f t="shared" ca="1" si="390"/>
        <v>103.67831398742707</v>
      </c>
      <c r="J868" s="306">
        <f t="shared" ca="1" si="391"/>
        <v>644.29262010737602</v>
      </c>
      <c r="K868" s="307">
        <f t="shared" ca="1" si="392"/>
        <v>-6.2996582781361541</v>
      </c>
      <c r="L868" s="304">
        <f t="shared" ca="1" si="377"/>
        <v>644.32341725196432</v>
      </c>
      <c r="M868" s="306">
        <f t="shared" ca="1" si="393"/>
        <v>-1.5021962388294385</v>
      </c>
      <c r="N868" s="304">
        <f t="shared" ca="1" si="394"/>
        <v>-86.069504485353065</v>
      </c>
      <c r="P868" s="310">
        <f t="shared" ca="1" si="395"/>
        <v>23</v>
      </c>
      <c r="Q868" s="304">
        <f t="shared" ca="1" si="396"/>
        <v>0</v>
      </c>
      <c r="R868" s="306">
        <f t="shared" ca="1" si="397"/>
        <v>0</v>
      </c>
      <c r="S868" s="307">
        <f t="shared" ca="1" si="398"/>
        <v>3.0549999999999997</v>
      </c>
      <c r="T868" s="304">
        <f t="shared" ca="1" si="378"/>
        <v>29.969549999999998</v>
      </c>
      <c r="U868" s="311">
        <f t="shared" ca="1" si="379"/>
        <v>0</v>
      </c>
      <c r="V868" s="306">
        <f t="shared" ca="1" si="380"/>
        <v>1.225771951290539</v>
      </c>
      <c r="W868" s="304">
        <f t="shared" ca="1" si="381"/>
        <v>26.981022308433449</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0.95519270045251936</v>
      </c>
      <c r="AH868" s="304">
        <f t="shared" ca="1" si="405"/>
        <v>-8.8317331212397807</v>
      </c>
    </row>
    <row r="869" spans="1:34" x14ac:dyDescent="0.2">
      <c r="A869" s="347">
        <f t="shared" ca="1" si="383"/>
        <v>1E-4</v>
      </c>
      <c r="B869" s="304">
        <f t="shared" ca="1" si="384"/>
        <v>33.347400000001755</v>
      </c>
      <c r="D869" s="306">
        <f t="shared" ca="1" si="385"/>
        <v>-0.60538433091951538</v>
      </c>
      <c r="E869" s="307">
        <f t="shared" ca="1" si="386"/>
        <v>-0.99901432642397836</v>
      </c>
      <c r="F869" s="304">
        <f t="shared" ca="1" si="387"/>
        <v>1.1681266252094524</v>
      </c>
      <c r="G869" s="306">
        <f t="shared" ca="1" si="388"/>
        <v>7.1067038202850483</v>
      </c>
      <c r="H869" s="307">
        <f t="shared" ca="1" si="389"/>
        <v>-103.43455591887961</v>
      </c>
      <c r="I869" s="304">
        <f t="shared" ca="1" si="390"/>
        <v>103.67840950422169</v>
      </c>
      <c r="J869" s="306">
        <f t="shared" ca="1" si="391"/>
        <v>644.29262010737602</v>
      </c>
      <c r="K869" s="307">
        <f t="shared" ca="1" si="392"/>
        <v>-6.3100017287329706</v>
      </c>
      <c r="L869" s="304">
        <f t="shared" ca="1" si="377"/>
        <v>644.32351846463291</v>
      </c>
      <c r="M869" s="306">
        <f t="shared" ca="1" si="393"/>
        <v>-1.5021968874111087</v>
      </c>
      <c r="N869" s="304">
        <f t="shared" ca="1" si="394"/>
        <v>-86.069541646345428</v>
      </c>
      <c r="P869" s="310">
        <f t="shared" ca="1" si="395"/>
        <v>23</v>
      </c>
      <c r="Q869" s="304">
        <f t="shared" ca="1" si="396"/>
        <v>0</v>
      </c>
      <c r="R869" s="306">
        <f t="shared" ca="1" si="397"/>
        <v>0</v>
      </c>
      <c r="S869" s="307">
        <f t="shared" ca="1" si="398"/>
        <v>3.0549999999999997</v>
      </c>
      <c r="T869" s="304">
        <f t="shared" ca="1" si="378"/>
        <v>29.969549999999998</v>
      </c>
      <c r="U869" s="311">
        <f t="shared" ca="1" si="379"/>
        <v>0</v>
      </c>
      <c r="V869" s="306">
        <f t="shared" ca="1" si="380"/>
        <v>1.2257732191624824</v>
      </c>
      <c r="W869" s="304">
        <f t="shared" ca="1" si="381"/>
        <v>26.981099930384079</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0.95516772806514183</v>
      </c>
      <c r="AH869" s="304">
        <f t="shared" ca="1" si="405"/>
        <v>-8.8317585297654499</v>
      </c>
    </row>
    <row r="870" spans="1:34" x14ac:dyDescent="0.2">
      <c r="A870" s="347">
        <f t="shared" ca="1" si="383"/>
        <v>1E-4</v>
      </c>
      <c r="B870" s="304">
        <f t="shared" ca="1" si="384"/>
        <v>33.347500000001759</v>
      </c>
      <c r="D870" s="306">
        <f t="shared" ca="1" si="385"/>
        <v>-0.60538035789487998</v>
      </c>
      <c r="E870" s="307">
        <f t="shared" ca="1" si="386"/>
        <v>-0.99898858537799562</v>
      </c>
      <c r="F870" s="304">
        <f t="shared" ca="1" si="387"/>
        <v>1.1681025517652386</v>
      </c>
      <c r="G870" s="306">
        <f t="shared" ca="1" si="388"/>
        <v>7.1066432822492587</v>
      </c>
      <c r="H870" s="307">
        <f t="shared" ca="1" si="389"/>
        <v>-103.43465581773815</v>
      </c>
      <c r="I870" s="304">
        <f t="shared" ca="1" si="390"/>
        <v>103.6785050185191</v>
      </c>
      <c r="J870" s="306">
        <f t="shared" ca="1" si="391"/>
        <v>644.29262010737602</v>
      </c>
      <c r="K870" s="307">
        <f t="shared" ca="1" si="392"/>
        <v>-6.3203451893198013</v>
      </c>
      <c r="L870" s="304">
        <f t="shared" ca="1" si="377"/>
        <v>644.32361984342901</v>
      </c>
      <c r="M870" s="306">
        <f t="shared" ca="1" si="393"/>
        <v>-1.5021975359860589</v>
      </c>
      <c r="N870" s="304">
        <f t="shared" ca="1" si="394"/>
        <v>-86.069578806952777</v>
      </c>
      <c r="P870" s="310">
        <f t="shared" ca="1" si="395"/>
        <v>23</v>
      </c>
      <c r="Q870" s="304">
        <f t="shared" ca="1" si="396"/>
        <v>0</v>
      </c>
      <c r="R870" s="306">
        <f t="shared" ca="1" si="397"/>
        <v>0</v>
      </c>
      <c r="S870" s="307">
        <f t="shared" ca="1" si="398"/>
        <v>3.0549999999999997</v>
      </c>
      <c r="T870" s="304">
        <f t="shared" ca="1" si="378"/>
        <v>29.969549999999998</v>
      </c>
      <c r="U870" s="311">
        <f t="shared" ca="1" si="379"/>
        <v>0</v>
      </c>
      <c r="V870" s="306">
        <f t="shared" ca="1" si="380"/>
        <v>1.2257744870369627</v>
      </c>
      <c r="W870" s="304">
        <f t="shared" ca="1" si="381"/>
        <v>26.981177551239469</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0.95514275602764798</v>
      </c>
      <c r="AH870" s="304">
        <f t="shared" ca="1" si="405"/>
        <v>-8.8317839379325971</v>
      </c>
    </row>
    <row r="871" spans="1:34" x14ac:dyDescent="0.2">
      <c r="A871" s="347">
        <f t="shared" ca="1" si="383"/>
        <v>1E-4</v>
      </c>
      <c r="B871" s="304">
        <f t="shared" ca="1" si="384"/>
        <v>33.347600000001762</v>
      </c>
      <c r="D871" s="306">
        <f t="shared" ca="1" si="385"/>
        <v>-0.60537638487174439</v>
      </c>
      <c r="E871" s="307">
        <f t="shared" ca="1" si="386"/>
        <v>-0.99896284469519259</v>
      </c>
      <c r="F871" s="304">
        <f t="shared" ca="1" si="387"/>
        <v>1.1680784787170313</v>
      </c>
      <c r="G871" s="306">
        <f t="shared" ca="1" si="388"/>
        <v>7.1065827446107717</v>
      </c>
      <c r="H871" s="307">
        <f t="shared" ca="1" si="389"/>
        <v>-103.43475571402261</v>
      </c>
      <c r="I871" s="304">
        <f t="shared" ca="1" si="390"/>
        <v>103.67860053031933</v>
      </c>
      <c r="J871" s="306">
        <f t="shared" ca="1" si="391"/>
        <v>644.29262010737602</v>
      </c>
      <c r="K871" s="307">
        <f t="shared" ca="1" si="392"/>
        <v>-6.3306886598963894</v>
      </c>
      <c r="L871" s="304">
        <f t="shared" ca="1" si="377"/>
        <v>644.32372138835308</v>
      </c>
      <c r="M871" s="306">
        <f t="shared" ca="1" si="393"/>
        <v>-1.5021981845542891</v>
      </c>
      <c r="N871" s="304">
        <f t="shared" ca="1" si="394"/>
        <v>-86.069615967175096</v>
      </c>
      <c r="P871" s="310">
        <f t="shared" ca="1" si="395"/>
        <v>23</v>
      </c>
      <c r="Q871" s="304">
        <f t="shared" ca="1" si="396"/>
        <v>0</v>
      </c>
      <c r="R871" s="306">
        <f t="shared" ca="1" si="397"/>
        <v>0</v>
      </c>
      <c r="S871" s="307">
        <f t="shared" ca="1" si="398"/>
        <v>3.0549999999999997</v>
      </c>
      <c r="T871" s="304">
        <f t="shared" ca="1" si="378"/>
        <v>29.969549999999998</v>
      </c>
      <c r="U871" s="311">
        <f t="shared" ca="1" si="379"/>
        <v>0</v>
      </c>
      <c r="V871" s="306">
        <f t="shared" ca="1" si="380"/>
        <v>1.2257757549139789</v>
      </c>
      <c r="W871" s="304">
        <f t="shared" ca="1" si="381"/>
        <v>26.981255170999574</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0.95511778434003247</v>
      </c>
      <c r="AH871" s="304">
        <f t="shared" ca="1" si="405"/>
        <v>-8.8318093457412346</v>
      </c>
    </row>
    <row r="872" spans="1:34" x14ac:dyDescent="0.2">
      <c r="A872" s="347">
        <f t="shared" ca="1" si="383"/>
        <v>1E-4</v>
      </c>
      <c r="B872" s="304">
        <f t="shared" ca="1" si="384"/>
        <v>33.347700000001765</v>
      </c>
      <c r="D872" s="306">
        <f t="shared" ca="1" si="385"/>
        <v>-0.60537241185010948</v>
      </c>
      <c r="E872" s="307">
        <f t="shared" ca="1" si="386"/>
        <v>-0.99893710437558525</v>
      </c>
      <c r="F872" s="304">
        <f t="shared" ca="1" si="387"/>
        <v>1.1680544060648448</v>
      </c>
      <c r="G872" s="306">
        <f t="shared" ca="1" si="388"/>
        <v>7.1065222073695864</v>
      </c>
      <c r="H872" s="307">
        <f t="shared" ca="1" si="389"/>
        <v>-103.43485560773306</v>
      </c>
      <c r="I872" s="304">
        <f t="shared" ca="1" si="390"/>
        <v>103.67869603962245</v>
      </c>
      <c r="J872" s="306">
        <f t="shared" ca="1" si="391"/>
        <v>644.29262010737602</v>
      </c>
      <c r="K872" s="307">
        <f t="shared" ca="1" si="392"/>
        <v>-6.3410321404624774</v>
      </c>
      <c r="L872" s="304">
        <f t="shared" ca="1" si="377"/>
        <v>644.32382309940544</v>
      </c>
      <c r="M872" s="306">
        <f t="shared" ca="1" si="393"/>
        <v>-1.5021988331157998</v>
      </c>
      <c r="N872" s="304">
        <f t="shared" ca="1" si="394"/>
        <v>-86.069653127012415</v>
      </c>
      <c r="P872" s="310">
        <f t="shared" ca="1" si="395"/>
        <v>23</v>
      </c>
      <c r="Q872" s="304">
        <f t="shared" ca="1" si="396"/>
        <v>0</v>
      </c>
      <c r="R872" s="306">
        <f t="shared" ca="1" si="397"/>
        <v>0</v>
      </c>
      <c r="S872" s="307">
        <f t="shared" ca="1" si="398"/>
        <v>3.0549999999999997</v>
      </c>
      <c r="T872" s="304">
        <f t="shared" ca="1" si="378"/>
        <v>29.969549999999998</v>
      </c>
      <c r="U872" s="311">
        <f t="shared" ca="1" si="379"/>
        <v>0</v>
      </c>
      <c r="V872" s="306">
        <f t="shared" ca="1" si="380"/>
        <v>1.2257770227935321</v>
      </c>
      <c r="W872" s="304">
        <f t="shared" ca="1" si="381"/>
        <v>26.981332789664464</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0.95509281300229709</v>
      </c>
      <c r="AH872" s="304">
        <f t="shared" ca="1" si="405"/>
        <v>-8.8318347531913517</v>
      </c>
    </row>
    <row r="873" spans="1:34" x14ac:dyDescent="0.2">
      <c r="A873" s="347">
        <f t="shared" ca="1" si="383"/>
        <v>1E-4</v>
      </c>
      <c r="B873" s="304">
        <f t="shared" ca="1" si="384"/>
        <v>33.347800000001769</v>
      </c>
      <c r="D873" s="306">
        <f t="shared" ca="1" si="385"/>
        <v>-0.60536843882997382</v>
      </c>
      <c r="E873" s="307">
        <f t="shared" ca="1" si="386"/>
        <v>-0.99891136441914696</v>
      </c>
      <c r="F873" s="304">
        <f t="shared" ca="1" si="387"/>
        <v>1.1680303338086566</v>
      </c>
      <c r="G873" s="306">
        <f t="shared" ca="1" si="388"/>
        <v>7.1064616705257038</v>
      </c>
      <c r="H873" s="307">
        <f t="shared" ca="1" si="389"/>
        <v>-103.4349554988695</v>
      </c>
      <c r="I873" s="304">
        <f t="shared" ca="1" si="390"/>
        <v>103.67879154642846</v>
      </c>
      <c r="J873" s="306">
        <f t="shared" ca="1" si="391"/>
        <v>644.29262010737602</v>
      </c>
      <c r="K873" s="307">
        <f t="shared" ca="1" si="392"/>
        <v>-6.3513756310178078</v>
      </c>
      <c r="L873" s="304">
        <f t="shared" ca="1" si="377"/>
        <v>644.32392497658645</v>
      </c>
      <c r="M873" s="306">
        <f t="shared" ca="1" si="393"/>
        <v>-1.5021994816705908</v>
      </c>
      <c r="N873" s="304">
        <f t="shared" ca="1" si="394"/>
        <v>-86.06969028646472</v>
      </c>
      <c r="P873" s="310">
        <f t="shared" ca="1" si="395"/>
        <v>23</v>
      </c>
      <c r="Q873" s="304">
        <f t="shared" ca="1" si="396"/>
        <v>0</v>
      </c>
      <c r="R873" s="306">
        <f t="shared" ca="1" si="397"/>
        <v>0</v>
      </c>
      <c r="S873" s="307">
        <f t="shared" ca="1" si="398"/>
        <v>3.0549999999999997</v>
      </c>
      <c r="T873" s="304">
        <f t="shared" ca="1" si="378"/>
        <v>29.969549999999998</v>
      </c>
      <c r="U873" s="311">
        <f t="shared" ca="1" si="379"/>
        <v>0</v>
      </c>
      <c r="V873" s="306">
        <f t="shared" ca="1" si="380"/>
        <v>1.2257782906756212</v>
      </c>
      <c r="W873" s="304">
        <f t="shared" ca="1" si="381"/>
        <v>26.981410407234105</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0.95506784201443118</v>
      </c>
      <c r="AH873" s="304">
        <f t="shared" ca="1" si="405"/>
        <v>-8.8318601602829681</v>
      </c>
    </row>
    <row r="874" spans="1:34" x14ac:dyDescent="0.2">
      <c r="A874" s="347">
        <f t="shared" ca="1" si="383"/>
        <v>1E-4</v>
      </c>
      <c r="B874" s="304">
        <f t="shared" ca="1" si="384"/>
        <v>33.347900000001772</v>
      </c>
      <c r="D874" s="306">
        <f t="shared" ca="1" si="385"/>
        <v>-0.60536446581133985</v>
      </c>
      <c r="E874" s="307">
        <f t="shared" ca="1" si="386"/>
        <v>-0.99888562482589194</v>
      </c>
      <c r="F874" s="304">
        <f t="shared" ca="1" si="387"/>
        <v>1.1680062619484801</v>
      </c>
      <c r="G874" s="306">
        <f t="shared" ca="1" si="388"/>
        <v>7.1064011340791229</v>
      </c>
      <c r="H874" s="307">
        <f t="shared" ca="1" si="389"/>
        <v>-103.43505538743199</v>
      </c>
      <c r="I874" s="304">
        <f t="shared" ca="1" si="390"/>
        <v>103.6788870507374</v>
      </c>
      <c r="J874" s="306">
        <f t="shared" ca="1" si="391"/>
        <v>644.29262010737602</v>
      </c>
      <c r="K874" s="307">
        <f t="shared" ca="1" si="392"/>
        <v>-6.3617191315621229</v>
      </c>
      <c r="L874" s="304">
        <f t="shared" ca="1" si="377"/>
        <v>644.32402701989656</v>
      </c>
      <c r="M874" s="306">
        <f t="shared" ca="1" si="393"/>
        <v>-1.5022001302186623</v>
      </c>
      <c r="N874" s="304">
        <f t="shared" ca="1" si="394"/>
        <v>-86.069727445532024</v>
      </c>
      <c r="P874" s="310">
        <f t="shared" ca="1" si="395"/>
        <v>23</v>
      </c>
      <c r="Q874" s="304">
        <f t="shared" ca="1" si="396"/>
        <v>0</v>
      </c>
      <c r="R874" s="306">
        <f t="shared" ca="1" si="397"/>
        <v>0</v>
      </c>
      <c r="S874" s="307">
        <f t="shared" ca="1" si="398"/>
        <v>3.0549999999999997</v>
      </c>
      <c r="T874" s="304">
        <f t="shared" ca="1" si="378"/>
        <v>29.969549999999998</v>
      </c>
      <c r="U874" s="311">
        <f t="shared" ca="1" si="379"/>
        <v>0</v>
      </c>
      <c r="V874" s="306">
        <f t="shared" ca="1" si="380"/>
        <v>1.2257795585602467</v>
      </c>
      <c r="W874" s="304">
        <f t="shared" ca="1" si="381"/>
        <v>26.981488023708526</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0.95504287137643651</v>
      </c>
      <c r="AH874" s="304">
        <f t="shared" ca="1" si="405"/>
        <v>-8.8318855670160747</v>
      </c>
    </row>
    <row r="875" spans="1:34" x14ac:dyDescent="0.2">
      <c r="A875" s="347">
        <f t="shared" ca="1" si="383"/>
        <v>1E-4</v>
      </c>
      <c r="B875" s="304">
        <f t="shared" ca="1" si="384"/>
        <v>33.348000000001775</v>
      </c>
      <c r="D875" s="306">
        <f t="shared" ca="1" si="385"/>
        <v>-0.60536049279420745</v>
      </c>
      <c r="E875" s="307">
        <f t="shared" ca="1" si="386"/>
        <v>-0.99885988559581129</v>
      </c>
      <c r="F875" s="304">
        <f t="shared" ca="1" si="387"/>
        <v>1.1679821904843082</v>
      </c>
      <c r="G875" s="306">
        <f t="shared" ca="1" si="388"/>
        <v>7.1063405980298437</v>
      </c>
      <c r="H875" s="307">
        <f t="shared" ca="1" si="389"/>
        <v>-103.43515527342055</v>
      </c>
      <c r="I875" s="304">
        <f t="shared" ca="1" si="390"/>
        <v>103.67898255254931</v>
      </c>
      <c r="J875" s="306">
        <f t="shared" ca="1" si="391"/>
        <v>644.29262010737602</v>
      </c>
      <c r="K875" s="307">
        <f t="shared" ca="1" si="392"/>
        <v>-6.3720626420951652</v>
      </c>
      <c r="L875" s="304">
        <f t="shared" ca="1" si="377"/>
        <v>644.32412922933622</v>
      </c>
      <c r="M875" s="306">
        <f t="shared" ca="1" si="393"/>
        <v>-1.5022007787600142</v>
      </c>
      <c r="N875" s="304">
        <f t="shared" ca="1" si="394"/>
        <v>-86.069764604214328</v>
      </c>
      <c r="P875" s="310">
        <f t="shared" ca="1" si="395"/>
        <v>23</v>
      </c>
      <c r="Q875" s="304">
        <f t="shared" ca="1" si="396"/>
        <v>0</v>
      </c>
      <c r="R875" s="306">
        <f t="shared" ca="1" si="397"/>
        <v>0</v>
      </c>
      <c r="S875" s="307">
        <f t="shared" ca="1" si="398"/>
        <v>3.0549999999999997</v>
      </c>
      <c r="T875" s="304">
        <f t="shared" ca="1" si="378"/>
        <v>29.969549999999998</v>
      </c>
      <c r="U875" s="311">
        <f t="shared" ca="1" si="379"/>
        <v>0</v>
      </c>
      <c r="V875" s="306">
        <f t="shared" ca="1" si="380"/>
        <v>1.2257808264474084</v>
      </c>
      <c r="W875" s="304">
        <f t="shared" ca="1" si="381"/>
        <v>26.981565639087737</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0.95501790108830953</v>
      </c>
      <c r="AH875" s="304">
        <f t="shared" ca="1" si="405"/>
        <v>-8.8319109733906807</v>
      </c>
    </row>
    <row r="876" spans="1:34" x14ac:dyDescent="0.2">
      <c r="A876" s="347">
        <f t="shared" ca="1" si="383"/>
        <v>1E-4</v>
      </c>
      <c r="B876" s="304">
        <f t="shared" ca="1" si="384"/>
        <v>33.348100000001779</v>
      </c>
      <c r="D876" s="306">
        <f t="shared" ca="1" si="385"/>
        <v>-0.60535651977857829</v>
      </c>
      <c r="E876" s="307">
        <f t="shared" ca="1" si="386"/>
        <v>-0.99883414672889792</v>
      </c>
      <c r="F876" s="304">
        <f t="shared" ca="1" si="387"/>
        <v>1.1679581194161364</v>
      </c>
      <c r="G876" s="306">
        <f t="shared" ca="1" si="388"/>
        <v>7.1062800623778655</v>
      </c>
      <c r="H876" s="307">
        <f t="shared" ca="1" si="389"/>
        <v>-103.43525515683523</v>
      </c>
      <c r="I876" s="304">
        <f t="shared" ca="1" si="390"/>
        <v>103.67907805186425</v>
      </c>
      <c r="J876" s="306">
        <f t="shared" ca="1" si="391"/>
        <v>644.29262010737602</v>
      </c>
      <c r="K876" s="307">
        <f t="shared" ca="1" si="392"/>
        <v>-6.3824061626166779</v>
      </c>
      <c r="L876" s="304">
        <f t="shared" ca="1" si="377"/>
        <v>644.32423160490566</v>
      </c>
      <c r="M876" s="306">
        <f t="shared" ca="1" si="393"/>
        <v>-1.5022014272946469</v>
      </c>
      <c r="N876" s="304">
        <f t="shared" ca="1" si="394"/>
        <v>-86.069801762511659</v>
      </c>
      <c r="P876" s="310">
        <f t="shared" ca="1" si="395"/>
        <v>23</v>
      </c>
      <c r="Q876" s="304">
        <f t="shared" ca="1" si="396"/>
        <v>0</v>
      </c>
      <c r="R876" s="306">
        <f t="shared" ca="1" si="397"/>
        <v>0</v>
      </c>
      <c r="S876" s="307">
        <f t="shared" ca="1" si="398"/>
        <v>3.0549999999999997</v>
      </c>
      <c r="T876" s="304">
        <f t="shared" ca="1" si="378"/>
        <v>29.969549999999998</v>
      </c>
      <c r="U876" s="311">
        <f t="shared" ca="1" si="379"/>
        <v>0</v>
      </c>
      <c r="V876" s="306">
        <f t="shared" ca="1" si="380"/>
        <v>1.2257820943371067</v>
      </c>
      <c r="W876" s="304">
        <f t="shared" ca="1" si="381"/>
        <v>26.981643253371754</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0.95499293115004491</v>
      </c>
      <c r="AH876" s="304">
        <f t="shared" ca="1" si="405"/>
        <v>-8.8319363794067893</v>
      </c>
    </row>
    <row r="877" spans="1:34" x14ac:dyDescent="0.2">
      <c r="A877" s="347">
        <f t="shared" ca="1" si="383"/>
        <v>1E-4</v>
      </c>
      <c r="B877" s="304">
        <f t="shared" ca="1" si="384"/>
        <v>33.348200000001782</v>
      </c>
      <c r="D877" s="306">
        <f t="shared" ca="1" si="385"/>
        <v>-0.6053525467644516</v>
      </c>
      <c r="E877" s="307">
        <f t="shared" ca="1" si="386"/>
        <v>-0.99880840822515005</v>
      </c>
      <c r="F877" s="304">
        <f t="shared" ca="1" si="387"/>
        <v>1.1679340487439629</v>
      </c>
      <c r="G877" s="306">
        <f t="shared" ca="1" si="388"/>
        <v>7.1062195271231889</v>
      </c>
      <c r="H877" s="307">
        <f t="shared" ca="1" si="389"/>
        <v>-103.43535503767605</v>
      </c>
      <c r="I877" s="304">
        <f t="shared" ca="1" si="390"/>
        <v>103.6791735486822</v>
      </c>
      <c r="J877" s="306">
        <f t="shared" ca="1" si="391"/>
        <v>644.29262010737602</v>
      </c>
      <c r="K877" s="307">
        <f t="shared" ca="1" si="392"/>
        <v>-6.3927496931264036</v>
      </c>
      <c r="L877" s="304">
        <f t="shared" ca="1" si="377"/>
        <v>644.32433414660545</v>
      </c>
      <c r="M877" s="306">
        <f t="shared" ca="1" si="393"/>
        <v>-1.5022020758225603</v>
      </c>
      <c r="N877" s="304">
        <f t="shared" ca="1" si="394"/>
        <v>-86.06983892042399</v>
      </c>
      <c r="P877" s="310">
        <f t="shared" ca="1" si="395"/>
        <v>23</v>
      </c>
      <c r="Q877" s="304">
        <f t="shared" ca="1" si="396"/>
        <v>0</v>
      </c>
      <c r="R877" s="306">
        <f t="shared" ca="1" si="397"/>
        <v>0</v>
      </c>
      <c r="S877" s="307">
        <f t="shared" ca="1" si="398"/>
        <v>3.0549999999999997</v>
      </c>
      <c r="T877" s="304">
        <f t="shared" ca="1" si="378"/>
        <v>29.969549999999998</v>
      </c>
      <c r="U877" s="311">
        <f t="shared" ca="1" si="379"/>
        <v>0</v>
      </c>
      <c r="V877" s="306">
        <f t="shared" ca="1" si="380"/>
        <v>1.2257833622293406</v>
      </c>
      <c r="W877" s="304">
        <f t="shared" ca="1" si="381"/>
        <v>26.981720866560554</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0.95496796156164088</v>
      </c>
      <c r="AH877" s="304">
        <f t="shared" ca="1" si="405"/>
        <v>-8.8319617850644043</v>
      </c>
    </row>
    <row r="878" spans="1:34" x14ac:dyDescent="0.2">
      <c r="A878" s="347">
        <f t="shared" ca="1" si="383"/>
        <v>1E-4</v>
      </c>
      <c r="B878" s="304">
        <f t="shared" ca="1" si="384"/>
        <v>33.348300000001785</v>
      </c>
      <c r="D878" s="306">
        <f t="shared" ca="1" si="385"/>
        <v>-0.60534857375182838</v>
      </c>
      <c r="E878" s="307">
        <f t="shared" ca="1" si="386"/>
        <v>-0.99878267008457478</v>
      </c>
      <c r="F878" s="304">
        <f t="shared" ca="1" si="387"/>
        <v>1.1679099784677951</v>
      </c>
      <c r="G878" s="306">
        <f t="shared" ca="1" si="388"/>
        <v>7.1061589922658142</v>
      </c>
      <c r="H878" s="307">
        <f t="shared" ca="1" si="389"/>
        <v>-103.43545491594305</v>
      </c>
      <c r="I878" s="304">
        <f t="shared" ca="1" si="390"/>
        <v>103.67926904300323</v>
      </c>
      <c r="J878" s="306">
        <f t="shared" ca="1" si="391"/>
        <v>644.29262010737602</v>
      </c>
      <c r="K878" s="307">
        <f t="shared" ca="1" si="392"/>
        <v>-6.4030932336240847</v>
      </c>
      <c r="L878" s="304">
        <f t="shared" ca="1" si="377"/>
        <v>644.32443685443593</v>
      </c>
      <c r="M878" s="306">
        <f t="shared" ca="1" si="393"/>
        <v>-1.5022027243437543</v>
      </c>
      <c r="N878" s="304">
        <f t="shared" ca="1" si="394"/>
        <v>-86.069876077951335</v>
      </c>
      <c r="P878" s="310">
        <f t="shared" ca="1" si="395"/>
        <v>23</v>
      </c>
      <c r="Q878" s="304">
        <f t="shared" ca="1" si="396"/>
        <v>0</v>
      </c>
      <c r="R878" s="306">
        <f t="shared" ca="1" si="397"/>
        <v>0</v>
      </c>
      <c r="S878" s="307">
        <f t="shared" ca="1" si="398"/>
        <v>3.0549999999999997</v>
      </c>
      <c r="T878" s="304">
        <f t="shared" ca="1" si="378"/>
        <v>29.969549999999998</v>
      </c>
      <c r="U878" s="311">
        <f t="shared" ca="1" si="379"/>
        <v>0</v>
      </c>
      <c r="V878" s="306">
        <f t="shared" ca="1" si="380"/>
        <v>1.2257846301241109</v>
      </c>
      <c r="W878" s="304">
        <f t="shared" ca="1" si="381"/>
        <v>26.981798478654184</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0.9549429923230992</v>
      </c>
      <c r="AH878" s="304">
        <f t="shared" ca="1" si="405"/>
        <v>-8.8319871903635203</v>
      </c>
    </row>
    <row r="879" spans="1:34" x14ac:dyDescent="0.2">
      <c r="A879" s="347">
        <f t="shared" ca="1" si="383"/>
        <v>1E-4</v>
      </c>
      <c r="B879" s="304">
        <f t="shared" ca="1" si="384"/>
        <v>33.348400000001789</v>
      </c>
      <c r="D879" s="306">
        <f t="shared" ca="1" si="385"/>
        <v>-0.60534460074071095</v>
      </c>
      <c r="E879" s="307">
        <f t="shared" ca="1" si="386"/>
        <v>-0.99875693230715257</v>
      </c>
      <c r="F879" s="304">
        <f t="shared" ca="1" si="387"/>
        <v>1.1678859085876174</v>
      </c>
      <c r="G879" s="306">
        <f t="shared" ca="1" si="388"/>
        <v>7.1060984578057402</v>
      </c>
      <c r="H879" s="307">
        <f t="shared" ca="1" si="389"/>
        <v>-103.43555479163629</v>
      </c>
      <c r="I879" s="304">
        <f t="shared" ca="1" si="390"/>
        <v>103.67936453482739</v>
      </c>
      <c r="J879" s="306">
        <f t="shared" ca="1" si="391"/>
        <v>644.29262010737602</v>
      </c>
      <c r="K879" s="307">
        <f t="shared" ca="1" si="392"/>
        <v>-6.4134367841094635</v>
      </c>
      <c r="L879" s="304">
        <f t="shared" ca="1" si="377"/>
        <v>644.32453972839755</v>
      </c>
      <c r="M879" s="306">
        <f t="shared" ca="1" si="393"/>
        <v>-1.5022033728582294</v>
      </c>
      <c r="N879" s="304">
        <f t="shared" ca="1" si="394"/>
        <v>-86.069913235093708</v>
      </c>
      <c r="P879" s="310">
        <f t="shared" ca="1" si="395"/>
        <v>23</v>
      </c>
      <c r="Q879" s="304">
        <f t="shared" ca="1" si="396"/>
        <v>0</v>
      </c>
      <c r="R879" s="306">
        <f t="shared" ca="1" si="397"/>
        <v>0</v>
      </c>
      <c r="S879" s="307">
        <f t="shared" ca="1" si="398"/>
        <v>3.0549999999999997</v>
      </c>
      <c r="T879" s="304">
        <f t="shared" ca="1" si="378"/>
        <v>29.969549999999998</v>
      </c>
      <c r="U879" s="311">
        <f t="shared" ca="1" si="379"/>
        <v>0</v>
      </c>
      <c r="V879" s="306">
        <f t="shared" ca="1" si="380"/>
        <v>1.2257858980214176</v>
      </c>
      <c r="W879" s="304">
        <f t="shared" ca="1" si="381"/>
        <v>26.981876089652655</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0.95491802343440924</v>
      </c>
      <c r="AH879" s="304">
        <f t="shared" ca="1" si="405"/>
        <v>-8.8320125953041533</v>
      </c>
    </row>
    <row r="880" spans="1:34" x14ac:dyDescent="0.2">
      <c r="A880" s="347">
        <f t="shared" ca="1" si="383"/>
        <v>1E-4</v>
      </c>
      <c r="B880" s="304">
        <f t="shared" ca="1" si="384"/>
        <v>33.348500000001792</v>
      </c>
      <c r="D880" s="306">
        <f t="shared" ca="1" si="385"/>
        <v>-0.60534062773109842</v>
      </c>
      <c r="E880" s="307">
        <f t="shared" ca="1" si="386"/>
        <v>-0.9987311948928852</v>
      </c>
      <c r="F880" s="304">
        <f t="shared" ca="1" si="387"/>
        <v>1.1678618391034319</v>
      </c>
      <c r="G880" s="306">
        <f t="shared" ca="1" si="388"/>
        <v>7.1060379237429672</v>
      </c>
      <c r="H880" s="307">
        <f t="shared" ca="1" si="389"/>
        <v>-103.43565466475579</v>
      </c>
      <c r="I880" s="304">
        <f t="shared" ca="1" si="390"/>
        <v>103.67946002415468</v>
      </c>
      <c r="J880" s="306">
        <f t="shared" ca="1" si="391"/>
        <v>644.29262010737602</v>
      </c>
      <c r="K880" s="307">
        <f t="shared" ca="1" si="392"/>
        <v>-6.4237803445822834</v>
      </c>
      <c r="L880" s="304">
        <f t="shared" ca="1" si="377"/>
        <v>644.32464276849055</v>
      </c>
      <c r="M880" s="306">
        <f t="shared" ca="1" si="393"/>
        <v>-1.5022040213659855</v>
      </c>
      <c r="N880" s="304">
        <f t="shared" ca="1" si="394"/>
        <v>-86.069950391851108</v>
      </c>
      <c r="P880" s="310">
        <f t="shared" ca="1" si="395"/>
        <v>23</v>
      </c>
      <c r="Q880" s="304">
        <f t="shared" ca="1" si="396"/>
        <v>0</v>
      </c>
      <c r="R880" s="306">
        <f t="shared" ca="1" si="397"/>
        <v>0</v>
      </c>
      <c r="S880" s="307">
        <f t="shared" ca="1" si="398"/>
        <v>3.0549999999999997</v>
      </c>
      <c r="T880" s="304">
        <f t="shared" ca="1" si="378"/>
        <v>29.969549999999998</v>
      </c>
      <c r="U880" s="311">
        <f t="shared" ca="1" si="379"/>
        <v>0</v>
      </c>
      <c r="V880" s="306">
        <f t="shared" ca="1" si="380"/>
        <v>1.2257871659212602</v>
      </c>
      <c r="W880" s="304">
        <f t="shared" ca="1" si="381"/>
        <v>26.981953699555948</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0.95489305489556564</v>
      </c>
      <c r="AH880" s="304">
        <f t="shared" ca="1" si="405"/>
        <v>-8.8320379998863032</v>
      </c>
    </row>
    <row r="881" spans="1:34" x14ac:dyDescent="0.2">
      <c r="A881" s="347">
        <f t="shared" ca="1" si="383"/>
        <v>1E-4</v>
      </c>
      <c r="B881" s="304">
        <f t="shared" ca="1" si="384"/>
        <v>33.348600000001795</v>
      </c>
      <c r="D881" s="306">
        <f t="shared" ca="1" si="385"/>
        <v>-0.60533665472299003</v>
      </c>
      <c r="E881" s="307">
        <f t="shared" ca="1" si="386"/>
        <v>-0.99870545784177622</v>
      </c>
      <c r="F881" s="304">
        <f t="shared" ca="1" si="387"/>
        <v>1.1678377700152416</v>
      </c>
      <c r="G881" s="306">
        <f t="shared" ca="1" si="388"/>
        <v>7.105977390077495</v>
      </c>
      <c r="H881" s="307">
        <f t="shared" ca="1" si="389"/>
        <v>-103.43575453530157</v>
      </c>
      <c r="I881" s="304">
        <f t="shared" ca="1" si="390"/>
        <v>103.67955551098515</v>
      </c>
      <c r="J881" s="306">
        <f t="shared" ca="1" si="391"/>
        <v>644.29262010737602</v>
      </c>
      <c r="K881" s="307">
        <f t="shared" ca="1" si="392"/>
        <v>-6.434123915042286</v>
      </c>
      <c r="L881" s="304">
        <f t="shared" ca="1" si="377"/>
        <v>644.32474597471548</v>
      </c>
      <c r="M881" s="306">
        <f t="shared" ca="1" si="393"/>
        <v>-1.5022046698670226</v>
      </c>
      <c r="N881" s="304">
        <f t="shared" ca="1" si="394"/>
        <v>-86.069987548223551</v>
      </c>
      <c r="P881" s="310">
        <f t="shared" ca="1" si="395"/>
        <v>23</v>
      </c>
      <c r="Q881" s="304">
        <f t="shared" ca="1" si="396"/>
        <v>0</v>
      </c>
      <c r="R881" s="306">
        <f t="shared" ca="1" si="397"/>
        <v>0</v>
      </c>
      <c r="S881" s="307">
        <f t="shared" ca="1" si="398"/>
        <v>3.0549999999999997</v>
      </c>
      <c r="T881" s="304">
        <f t="shared" ca="1" si="378"/>
        <v>29.969549999999998</v>
      </c>
      <c r="U881" s="311">
        <f t="shared" ca="1" si="379"/>
        <v>0</v>
      </c>
      <c r="V881" s="306">
        <f t="shared" ca="1" si="380"/>
        <v>1.2257884338236387</v>
      </c>
      <c r="W881" s="304">
        <f t="shared" ca="1" si="381"/>
        <v>26.9820313083641</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0.95486808670657553</v>
      </c>
      <c r="AH881" s="304">
        <f t="shared" ca="1" si="405"/>
        <v>-8.8320634041099666</v>
      </c>
    </row>
    <row r="882" spans="1:34" x14ac:dyDescent="0.2">
      <c r="A882" s="347">
        <f t="shared" ca="1" si="383"/>
        <v>1E-4</v>
      </c>
      <c r="B882" s="304">
        <f t="shared" ca="1" si="384"/>
        <v>33.348700000001799</v>
      </c>
      <c r="D882" s="306">
        <f t="shared" ca="1" si="385"/>
        <v>-0.60533268171638965</v>
      </c>
      <c r="E882" s="307">
        <f t="shared" ca="1" si="386"/>
        <v>-0.9986797211538132</v>
      </c>
      <c r="F882" s="304">
        <f t="shared" ca="1" si="387"/>
        <v>1.1678137013230381</v>
      </c>
      <c r="G882" s="306">
        <f t="shared" ca="1" si="388"/>
        <v>7.1059168568093236</v>
      </c>
      <c r="H882" s="307">
        <f t="shared" ca="1" si="389"/>
        <v>-103.43585440327368</v>
      </c>
      <c r="I882" s="304">
        <f t="shared" ca="1" si="390"/>
        <v>103.67965099531884</v>
      </c>
      <c r="J882" s="306">
        <f t="shared" ca="1" si="391"/>
        <v>644.29262010737602</v>
      </c>
      <c r="K882" s="307">
        <f t="shared" ca="1" si="392"/>
        <v>-6.4444674954892145</v>
      </c>
      <c r="L882" s="304">
        <f t="shared" ca="1" si="377"/>
        <v>644.3248493470727</v>
      </c>
      <c r="M882" s="306">
        <f t="shared" ca="1" si="393"/>
        <v>-1.5022053183613409</v>
      </c>
      <c r="N882" s="304">
        <f t="shared" ca="1" si="394"/>
        <v>-86.070024704211022</v>
      </c>
      <c r="P882" s="310">
        <f t="shared" ca="1" si="395"/>
        <v>23</v>
      </c>
      <c r="Q882" s="304">
        <f t="shared" ca="1" si="396"/>
        <v>0</v>
      </c>
      <c r="R882" s="306">
        <f t="shared" ca="1" si="397"/>
        <v>0</v>
      </c>
      <c r="S882" s="307">
        <f t="shared" ca="1" si="398"/>
        <v>3.0549999999999997</v>
      </c>
      <c r="T882" s="304">
        <f t="shared" ca="1" si="378"/>
        <v>29.969549999999998</v>
      </c>
      <c r="U882" s="311">
        <f t="shared" ca="1" si="379"/>
        <v>0</v>
      </c>
      <c r="V882" s="306">
        <f t="shared" ca="1" si="380"/>
        <v>1.2257897017285537</v>
      </c>
      <c r="W882" s="304">
        <f t="shared" ca="1" si="381"/>
        <v>26.982108916077109</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0.95484311886742645</v>
      </c>
      <c r="AH882" s="304">
        <f t="shared" ca="1" si="405"/>
        <v>-8.8320888079751558</v>
      </c>
    </row>
    <row r="883" spans="1:34" x14ac:dyDescent="0.2">
      <c r="A883" s="347">
        <f t="shared" ca="1" si="383"/>
        <v>1E-4</v>
      </c>
      <c r="B883" s="304">
        <f t="shared" ca="1" si="384"/>
        <v>33.348800000001802</v>
      </c>
      <c r="D883" s="306">
        <f t="shared" ca="1" si="385"/>
        <v>-0.6053287087112964</v>
      </c>
      <c r="E883" s="307">
        <f t="shared" ca="1" si="386"/>
        <v>-0.99865398482899792</v>
      </c>
      <c r="F883" s="304">
        <f t="shared" ca="1" si="387"/>
        <v>1.1677896330268229</v>
      </c>
      <c r="G883" s="306">
        <f t="shared" ca="1" si="388"/>
        <v>7.1058563239384522</v>
      </c>
      <c r="H883" s="307">
        <f t="shared" ca="1" si="389"/>
        <v>-103.43595426867216</v>
      </c>
      <c r="I883" s="304">
        <f t="shared" ca="1" si="390"/>
        <v>103.67974647715577</v>
      </c>
      <c r="J883" s="306">
        <f t="shared" ca="1" si="391"/>
        <v>644.29262010737602</v>
      </c>
      <c r="K883" s="307">
        <f t="shared" ca="1" si="392"/>
        <v>-6.4548110859228114</v>
      </c>
      <c r="L883" s="304">
        <f t="shared" ca="1" si="377"/>
        <v>644.32495288556265</v>
      </c>
      <c r="M883" s="306">
        <f t="shared" ca="1" si="393"/>
        <v>-1.5022059668489405</v>
      </c>
      <c r="N883" s="304">
        <f t="shared" ca="1" si="394"/>
        <v>-86.070061859813549</v>
      </c>
      <c r="P883" s="310">
        <f t="shared" ca="1" si="395"/>
        <v>23</v>
      </c>
      <c r="Q883" s="304">
        <f t="shared" ca="1" si="396"/>
        <v>0</v>
      </c>
      <c r="R883" s="306">
        <f t="shared" ca="1" si="397"/>
        <v>0</v>
      </c>
      <c r="S883" s="307">
        <f t="shared" ca="1" si="398"/>
        <v>3.0549999999999997</v>
      </c>
      <c r="T883" s="304">
        <f t="shared" ca="1" si="378"/>
        <v>29.969549999999998</v>
      </c>
      <c r="U883" s="311">
        <f t="shared" ca="1" si="379"/>
        <v>0</v>
      </c>
      <c r="V883" s="306">
        <f t="shared" ca="1" si="380"/>
        <v>1.2257909696360041</v>
      </c>
      <c r="W883" s="304">
        <f t="shared" ca="1" si="381"/>
        <v>26.982186522694981</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0.95481815137812021</v>
      </c>
      <c r="AH883" s="304">
        <f t="shared" ca="1" si="405"/>
        <v>-8.8321142114818691</v>
      </c>
    </row>
    <row r="884" spans="1:34" x14ac:dyDescent="0.2">
      <c r="A884" s="347">
        <f t="shared" ca="1" si="383"/>
        <v>1E-4</v>
      </c>
      <c r="B884" s="304">
        <f t="shared" ca="1" si="384"/>
        <v>33.348900000001805</v>
      </c>
      <c r="D884" s="306">
        <f t="shared" ca="1" si="385"/>
        <v>-0.60532473570770973</v>
      </c>
      <c r="E884" s="307">
        <f t="shared" ca="1" si="386"/>
        <v>-0.99862824886732682</v>
      </c>
      <c r="F884" s="304">
        <f t="shared" ca="1" si="387"/>
        <v>1.1677655651265935</v>
      </c>
      <c r="G884" s="306">
        <f t="shared" ca="1" si="388"/>
        <v>7.1057957914648817</v>
      </c>
      <c r="H884" s="307">
        <f t="shared" ca="1" si="389"/>
        <v>-103.43605413149704</v>
      </c>
      <c r="I884" s="304">
        <f t="shared" ca="1" si="390"/>
        <v>103.67984195649599</v>
      </c>
      <c r="J884" s="306">
        <f t="shared" ca="1" si="391"/>
        <v>644.29262010737602</v>
      </c>
      <c r="K884" s="307">
        <f t="shared" ca="1" si="392"/>
        <v>-6.46515468634282</v>
      </c>
      <c r="L884" s="304">
        <f t="shared" ca="1" si="377"/>
        <v>644.32505659018557</v>
      </c>
      <c r="M884" s="306">
        <f t="shared" ca="1" si="393"/>
        <v>-1.5022066153298215</v>
      </c>
      <c r="N884" s="304">
        <f t="shared" ca="1" si="394"/>
        <v>-86.070099015031118</v>
      </c>
      <c r="P884" s="310">
        <f t="shared" ca="1" si="395"/>
        <v>23</v>
      </c>
      <c r="Q884" s="304">
        <f t="shared" ca="1" si="396"/>
        <v>0</v>
      </c>
      <c r="R884" s="306">
        <f t="shared" ca="1" si="397"/>
        <v>0</v>
      </c>
      <c r="S884" s="307">
        <f t="shared" ca="1" si="398"/>
        <v>3.0549999999999997</v>
      </c>
      <c r="T884" s="304">
        <f t="shared" ca="1" si="378"/>
        <v>29.969549999999998</v>
      </c>
      <c r="U884" s="311">
        <f t="shared" ca="1" si="379"/>
        <v>0</v>
      </c>
      <c r="V884" s="306">
        <f t="shared" ca="1" si="380"/>
        <v>1.2257922375459911</v>
      </c>
      <c r="W884" s="304">
        <f t="shared" ca="1" si="381"/>
        <v>26.982264128217736</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0.954793184238655</v>
      </c>
      <c r="AH884" s="304">
        <f t="shared" ca="1" si="405"/>
        <v>-8.8321396146301083</v>
      </c>
    </row>
    <row r="885" spans="1:34" x14ac:dyDescent="0.2">
      <c r="A885" s="347">
        <f t="shared" ca="1" si="383"/>
        <v>1E-4</v>
      </c>
      <c r="B885" s="304">
        <f t="shared" ca="1" si="384"/>
        <v>33.349000000001809</v>
      </c>
      <c r="D885" s="306">
        <f t="shared" ca="1" si="385"/>
        <v>-0.60532076270563151</v>
      </c>
      <c r="E885" s="307">
        <f t="shared" ca="1" si="386"/>
        <v>-0.99860251326879457</v>
      </c>
      <c r="F885" s="304">
        <f t="shared" ca="1" si="387"/>
        <v>1.1677414976223464</v>
      </c>
      <c r="G885" s="306">
        <f t="shared" ca="1" si="388"/>
        <v>7.1057352593886112</v>
      </c>
      <c r="H885" s="307">
        <f t="shared" ca="1" si="389"/>
        <v>-103.43615399174837</v>
      </c>
      <c r="I885" s="304">
        <f t="shared" ca="1" si="390"/>
        <v>103.67993743333953</v>
      </c>
      <c r="J885" s="306">
        <f t="shared" ca="1" si="391"/>
        <v>644.29262010737602</v>
      </c>
      <c r="K885" s="307">
        <f t="shared" ca="1" si="392"/>
        <v>-6.4754982967489818</v>
      </c>
      <c r="L885" s="304">
        <f t="shared" ca="1" si="377"/>
        <v>644.32516046094202</v>
      </c>
      <c r="M885" s="306">
        <f t="shared" ca="1" si="393"/>
        <v>-1.5022072638039838</v>
      </c>
      <c r="N885" s="304">
        <f t="shared" ca="1" si="394"/>
        <v>-86.070136169863744</v>
      </c>
      <c r="P885" s="310">
        <f t="shared" ca="1" si="395"/>
        <v>23</v>
      </c>
      <c r="Q885" s="304">
        <f t="shared" ca="1" si="396"/>
        <v>0</v>
      </c>
      <c r="R885" s="306">
        <f t="shared" ca="1" si="397"/>
        <v>0</v>
      </c>
      <c r="S885" s="307">
        <f t="shared" ca="1" si="398"/>
        <v>3.0549999999999997</v>
      </c>
      <c r="T885" s="304">
        <f t="shared" ca="1" si="378"/>
        <v>29.969549999999998</v>
      </c>
      <c r="U885" s="311">
        <f t="shared" ca="1" si="379"/>
        <v>0</v>
      </c>
      <c r="V885" s="306">
        <f t="shared" ca="1" si="380"/>
        <v>1.2257935054585141</v>
      </c>
      <c r="W885" s="304">
        <f t="shared" ca="1" si="381"/>
        <v>26.982341732645388</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0.95476821744902196</v>
      </c>
      <c r="AH885" s="304">
        <f t="shared" ca="1" si="405"/>
        <v>-8.8321650174198822</v>
      </c>
    </row>
    <row r="886" spans="1:34" x14ac:dyDescent="0.2">
      <c r="A886" s="347">
        <f t="shared" ca="1" si="383"/>
        <v>1E-4</v>
      </c>
      <c r="B886" s="304">
        <f t="shared" ca="1" si="384"/>
        <v>33.349100000001812</v>
      </c>
      <c r="D886" s="306">
        <f t="shared" ca="1" si="385"/>
        <v>-0.60531678970506275</v>
      </c>
      <c r="E886" s="307">
        <f t="shared" ca="1" si="386"/>
        <v>-0.99857677803339762</v>
      </c>
      <c r="F886" s="304">
        <f t="shared" ca="1" si="387"/>
        <v>1.1677174305140798</v>
      </c>
      <c r="G886" s="306">
        <f t="shared" ca="1" si="388"/>
        <v>7.1056747277096406</v>
      </c>
      <c r="H886" s="307">
        <f t="shared" ca="1" si="389"/>
        <v>-103.43625384942618</v>
      </c>
      <c r="I886" s="304">
        <f t="shared" ca="1" si="390"/>
        <v>103.68003290768644</v>
      </c>
      <c r="J886" s="306">
        <f t="shared" ca="1" si="391"/>
        <v>644.29262010737602</v>
      </c>
      <c r="K886" s="307">
        <f t="shared" ca="1" si="392"/>
        <v>-6.4858419171410402</v>
      </c>
      <c r="L886" s="304">
        <f t="shared" ca="1" si="377"/>
        <v>644.32526449783245</v>
      </c>
      <c r="M886" s="306">
        <f t="shared" ca="1" si="393"/>
        <v>-1.5022079122714278</v>
      </c>
      <c r="N886" s="304">
        <f t="shared" ca="1" si="394"/>
        <v>-86.07017332431144</v>
      </c>
      <c r="P886" s="310">
        <f t="shared" ca="1" si="395"/>
        <v>23</v>
      </c>
      <c r="Q886" s="304">
        <f t="shared" ca="1" si="396"/>
        <v>0</v>
      </c>
      <c r="R886" s="306">
        <f t="shared" ca="1" si="397"/>
        <v>0</v>
      </c>
      <c r="S886" s="307">
        <f t="shared" ca="1" si="398"/>
        <v>3.0549999999999997</v>
      </c>
      <c r="T886" s="304">
        <f t="shared" ca="1" si="378"/>
        <v>29.969549999999998</v>
      </c>
      <c r="U886" s="311">
        <f t="shared" ca="1" si="379"/>
        <v>0</v>
      </c>
      <c r="V886" s="306">
        <f t="shared" ca="1" si="380"/>
        <v>1.2257947733735728</v>
      </c>
      <c r="W886" s="304">
        <f t="shared" ca="1" si="381"/>
        <v>26.982419335977941</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0.95474325100922108</v>
      </c>
      <c r="AH886" s="304">
        <f t="shared" ca="1" si="405"/>
        <v>-8.8321904198511909</v>
      </c>
    </row>
    <row r="887" spans="1:34" x14ac:dyDescent="0.2">
      <c r="A887" s="347">
        <f t="shared" ca="1" si="383"/>
        <v>1E-4</v>
      </c>
      <c r="B887" s="304">
        <f t="shared" ca="1" si="384"/>
        <v>33.349200000001815</v>
      </c>
      <c r="D887" s="306">
        <f t="shared" ca="1" si="385"/>
        <v>-0.60531281670600334</v>
      </c>
      <c r="E887" s="307">
        <f t="shared" ca="1" si="386"/>
        <v>-0.99855104316113241</v>
      </c>
      <c r="F887" s="304">
        <f t="shared" ca="1" si="387"/>
        <v>1.1676933638017908</v>
      </c>
      <c r="G887" s="306">
        <f t="shared" ca="1" si="388"/>
        <v>7.10561419642797</v>
      </c>
      <c r="H887" s="307">
        <f t="shared" ca="1" si="389"/>
        <v>-103.43635370453049</v>
      </c>
      <c r="I887" s="304">
        <f t="shared" ca="1" si="390"/>
        <v>103.68012837953673</v>
      </c>
      <c r="J887" s="306">
        <f t="shared" ca="1" si="391"/>
        <v>644.29262010737602</v>
      </c>
      <c r="K887" s="307">
        <f t="shared" ca="1" si="392"/>
        <v>-6.4961855475187384</v>
      </c>
      <c r="L887" s="304">
        <f t="shared" ca="1" si="377"/>
        <v>644.32536870085698</v>
      </c>
      <c r="M887" s="306">
        <f t="shared" ca="1" si="393"/>
        <v>-1.5022085607321534</v>
      </c>
      <c r="N887" s="304">
        <f t="shared" ca="1" si="394"/>
        <v>-86.070210478374193</v>
      </c>
      <c r="P887" s="310">
        <f t="shared" ca="1" si="395"/>
        <v>23</v>
      </c>
      <c r="Q887" s="304">
        <f t="shared" ca="1" si="396"/>
        <v>0</v>
      </c>
      <c r="R887" s="306">
        <f t="shared" ca="1" si="397"/>
        <v>0</v>
      </c>
      <c r="S887" s="307">
        <f t="shared" ca="1" si="398"/>
        <v>3.0549999999999997</v>
      </c>
      <c r="T887" s="304">
        <f t="shared" ca="1" si="378"/>
        <v>29.969549999999998</v>
      </c>
      <c r="U887" s="311">
        <f t="shared" ca="1" si="379"/>
        <v>0</v>
      </c>
      <c r="V887" s="306">
        <f t="shared" ca="1" si="380"/>
        <v>1.2257960412911677</v>
      </c>
      <c r="W887" s="304">
        <f t="shared" ca="1" si="381"/>
        <v>26.982496938215412</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0.95471828491924704</v>
      </c>
      <c r="AH887" s="304">
        <f t="shared" ca="1" si="405"/>
        <v>-8.8322158219240396</v>
      </c>
    </row>
    <row r="888" spans="1:34" x14ac:dyDescent="0.2">
      <c r="A888" s="347">
        <f t="shared" ca="1" si="383"/>
        <v>1E-4</v>
      </c>
      <c r="B888" s="304">
        <f t="shared" ca="1" si="384"/>
        <v>33.349300000001818</v>
      </c>
      <c r="D888" s="306">
        <f t="shared" ca="1" si="385"/>
        <v>-0.60530884370845472</v>
      </c>
      <c r="E888" s="307">
        <f t="shared" ca="1" si="386"/>
        <v>-0.99852530865199185</v>
      </c>
      <c r="F888" s="304">
        <f t="shared" ca="1" si="387"/>
        <v>1.1676692974854748</v>
      </c>
      <c r="G888" s="306">
        <f t="shared" ca="1" si="388"/>
        <v>7.1055536655435994</v>
      </c>
      <c r="H888" s="307">
        <f t="shared" ca="1" si="389"/>
        <v>-103.43645355706136</v>
      </c>
      <c r="I888" s="304">
        <f t="shared" ca="1" si="390"/>
        <v>103.68022384889045</v>
      </c>
      <c r="J888" s="306">
        <f t="shared" ca="1" si="391"/>
        <v>644.29262010737602</v>
      </c>
      <c r="K888" s="307">
        <f t="shared" ca="1" si="392"/>
        <v>-6.5065291878818181</v>
      </c>
      <c r="L888" s="304">
        <f t="shared" ca="1" si="377"/>
        <v>644.3254730700163</v>
      </c>
      <c r="M888" s="306">
        <f t="shared" ca="1" si="393"/>
        <v>-1.5022092091861605</v>
      </c>
      <c r="N888" s="304">
        <f t="shared" ca="1" si="394"/>
        <v>-86.070247632052016</v>
      </c>
      <c r="P888" s="310">
        <f t="shared" ca="1" si="395"/>
        <v>23</v>
      </c>
      <c r="Q888" s="304">
        <f t="shared" ca="1" si="396"/>
        <v>0</v>
      </c>
      <c r="R888" s="306">
        <f t="shared" ca="1" si="397"/>
        <v>0</v>
      </c>
      <c r="S888" s="307">
        <f t="shared" ca="1" si="398"/>
        <v>3.0549999999999997</v>
      </c>
      <c r="T888" s="304">
        <f t="shared" ca="1" si="378"/>
        <v>29.969549999999998</v>
      </c>
      <c r="U888" s="311">
        <f t="shared" ca="1" si="379"/>
        <v>0</v>
      </c>
      <c r="V888" s="306">
        <f t="shared" ca="1" si="380"/>
        <v>1.2257973092112984</v>
      </c>
      <c r="W888" s="304">
        <f t="shared" ca="1" si="381"/>
        <v>26.982574539357806</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0.95469331917909628</v>
      </c>
      <c r="AH888" s="304">
        <f t="shared" ca="1" si="405"/>
        <v>-8.8322412236384338</v>
      </c>
    </row>
    <row r="889" spans="1:34" x14ac:dyDescent="0.2">
      <c r="A889" s="347">
        <f t="shared" ca="1" si="383"/>
        <v>1E-4</v>
      </c>
      <c r="B889" s="304">
        <f t="shared" ca="1" si="384"/>
        <v>33.349400000001822</v>
      </c>
      <c r="D889" s="306">
        <f t="shared" ca="1" si="385"/>
        <v>-0.60530487071241812</v>
      </c>
      <c r="E889" s="307">
        <f t="shared" ca="1" si="386"/>
        <v>-0.99849957450597948</v>
      </c>
      <c r="F889" s="304">
        <f t="shared" ca="1" si="387"/>
        <v>1.1676452315651356</v>
      </c>
      <c r="G889" s="306">
        <f t="shared" ca="1" si="388"/>
        <v>7.1054931350565278</v>
      </c>
      <c r="H889" s="307">
        <f t="shared" ca="1" si="389"/>
        <v>-103.43655340701881</v>
      </c>
      <c r="I889" s="304">
        <f t="shared" ca="1" si="390"/>
        <v>103.68031931574762</v>
      </c>
      <c r="J889" s="306">
        <f t="shared" ca="1" si="391"/>
        <v>644.29262010737602</v>
      </c>
      <c r="K889" s="307">
        <f t="shared" ca="1" si="392"/>
        <v>-6.5168728382300225</v>
      </c>
      <c r="L889" s="304">
        <f t="shared" ca="1" si="377"/>
        <v>644.32557760531063</v>
      </c>
      <c r="M889" s="306">
        <f t="shared" ca="1" si="393"/>
        <v>-1.5022098576334497</v>
      </c>
      <c r="N889" s="304">
        <f t="shared" ca="1" si="394"/>
        <v>-86.070284785344924</v>
      </c>
      <c r="P889" s="310">
        <f t="shared" ca="1" si="395"/>
        <v>23</v>
      </c>
      <c r="Q889" s="304">
        <f t="shared" ca="1" si="396"/>
        <v>0</v>
      </c>
      <c r="R889" s="306">
        <f t="shared" ca="1" si="397"/>
        <v>0</v>
      </c>
      <c r="S889" s="307">
        <f t="shared" ca="1" si="398"/>
        <v>3.0549999999999997</v>
      </c>
      <c r="T889" s="304">
        <f t="shared" ca="1" si="378"/>
        <v>29.969549999999998</v>
      </c>
      <c r="U889" s="311">
        <f t="shared" ca="1" si="379"/>
        <v>0</v>
      </c>
      <c r="V889" s="306">
        <f t="shared" ca="1" si="380"/>
        <v>1.225798577133965</v>
      </c>
      <c r="W889" s="304">
        <f t="shared" ca="1" si="381"/>
        <v>26.982652139405129</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0.9546683537887688</v>
      </c>
      <c r="AH889" s="304">
        <f t="shared" ca="1" si="405"/>
        <v>-8.8322666249943733</v>
      </c>
    </row>
    <row r="890" spans="1:34" x14ac:dyDescent="0.2">
      <c r="A890" s="347">
        <f t="shared" ca="1" si="383"/>
        <v>1E-4</v>
      </c>
      <c r="B890" s="304">
        <f t="shared" ca="1" si="384"/>
        <v>33.349500000001825</v>
      </c>
      <c r="D890" s="306">
        <f t="shared" ca="1" si="385"/>
        <v>-0.60530089771789086</v>
      </c>
      <c r="E890" s="307">
        <f t="shared" ca="1" si="386"/>
        <v>-0.99847384072308998</v>
      </c>
      <c r="F890" s="304">
        <f t="shared" ca="1" si="387"/>
        <v>1.1676211660407683</v>
      </c>
      <c r="G890" s="306">
        <f t="shared" ca="1" si="388"/>
        <v>7.1054326049667562</v>
      </c>
      <c r="H890" s="307">
        <f t="shared" ca="1" si="389"/>
        <v>-103.43665325440288</v>
      </c>
      <c r="I890" s="304">
        <f t="shared" ca="1" si="390"/>
        <v>103.68041478010829</v>
      </c>
      <c r="J890" s="306">
        <f t="shared" ca="1" si="391"/>
        <v>644.29262010737602</v>
      </c>
      <c r="K890" s="307">
        <f t="shared" ca="1" si="392"/>
        <v>-6.5272164985630932</v>
      </c>
      <c r="L890" s="304">
        <f t="shared" ca="1" si="377"/>
        <v>644.32568230674053</v>
      </c>
      <c r="M890" s="306">
        <f t="shared" ca="1" si="393"/>
        <v>-1.5022105060740207</v>
      </c>
      <c r="N890" s="304">
        <f t="shared" ca="1" si="394"/>
        <v>-86.070321938252903</v>
      </c>
      <c r="P890" s="310">
        <f t="shared" ca="1" si="395"/>
        <v>23</v>
      </c>
      <c r="Q890" s="304">
        <f t="shared" ca="1" si="396"/>
        <v>0</v>
      </c>
      <c r="R890" s="306">
        <f t="shared" ca="1" si="397"/>
        <v>0</v>
      </c>
      <c r="S890" s="307">
        <f t="shared" ca="1" si="398"/>
        <v>3.0549999999999997</v>
      </c>
      <c r="T890" s="304">
        <f t="shared" ca="1" si="378"/>
        <v>29.969549999999998</v>
      </c>
      <c r="U890" s="311">
        <f t="shared" ca="1" si="379"/>
        <v>0</v>
      </c>
      <c r="V890" s="306">
        <f t="shared" ca="1" si="380"/>
        <v>1.2257998450591672</v>
      </c>
      <c r="W890" s="304">
        <f t="shared" ca="1" si="381"/>
        <v>26.982729738357389</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0.95464338874825927</v>
      </c>
      <c r="AH890" s="304">
        <f t="shared" ca="1" si="405"/>
        <v>-8.83229202599186</v>
      </c>
    </row>
    <row r="891" spans="1:34" x14ac:dyDescent="0.2">
      <c r="A891" s="347">
        <f t="shared" ca="1" si="383"/>
        <v>1E-4</v>
      </c>
      <c r="B891" s="304">
        <f t="shared" ca="1" si="384"/>
        <v>33.349600000001828</v>
      </c>
      <c r="D891" s="306">
        <f t="shared" ca="1" si="385"/>
        <v>-0.60529692472487651</v>
      </c>
      <c r="E891" s="307">
        <f t="shared" ca="1" si="386"/>
        <v>-0.99844810730331979</v>
      </c>
      <c r="F891" s="304">
        <f t="shared" ca="1" si="387"/>
        <v>1.1675971009123713</v>
      </c>
      <c r="G891" s="306">
        <f t="shared" ca="1" si="388"/>
        <v>7.1053720752742837</v>
      </c>
      <c r="H891" s="307">
        <f t="shared" ca="1" si="389"/>
        <v>-103.43675309921362</v>
      </c>
      <c r="I891" s="304">
        <f t="shared" ca="1" si="390"/>
        <v>103.68051024197251</v>
      </c>
      <c r="J891" s="306">
        <f t="shared" ca="1" si="391"/>
        <v>644.29262010737602</v>
      </c>
      <c r="K891" s="307">
        <f t="shared" ca="1" si="392"/>
        <v>-6.5375601688807743</v>
      </c>
      <c r="L891" s="304">
        <f t="shared" ca="1" si="377"/>
        <v>644.32578717430613</v>
      </c>
      <c r="M891" s="306">
        <f t="shared" ca="1" si="393"/>
        <v>-1.5022111545078736</v>
      </c>
      <c r="N891" s="304">
        <f t="shared" ca="1" si="394"/>
        <v>-86.070359090775966</v>
      </c>
      <c r="P891" s="310">
        <f t="shared" ca="1" si="395"/>
        <v>23</v>
      </c>
      <c r="Q891" s="304">
        <f t="shared" ca="1" si="396"/>
        <v>0</v>
      </c>
      <c r="R891" s="306">
        <f t="shared" ca="1" si="397"/>
        <v>0</v>
      </c>
      <c r="S891" s="307">
        <f t="shared" ca="1" si="398"/>
        <v>3.0549999999999997</v>
      </c>
      <c r="T891" s="304">
        <f t="shared" ca="1" si="378"/>
        <v>29.969549999999998</v>
      </c>
      <c r="U891" s="311">
        <f t="shared" ca="1" si="379"/>
        <v>0</v>
      </c>
      <c r="V891" s="306">
        <f t="shared" ca="1" si="380"/>
        <v>1.2258011129869055</v>
      </c>
      <c r="W891" s="304">
        <f t="shared" ca="1" si="381"/>
        <v>26.98280733621462</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0.95461842405756947</v>
      </c>
      <c r="AH891" s="304">
        <f t="shared" ca="1" si="405"/>
        <v>-8.8323174266308975</v>
      </c>
    </row>
    <row r="892" spans="1:34" x14ac:dyDescent="0.2">
      <c r="A892" s="347">
        <f t="shared" ca="1" si="383"/>
        <v>1E-4</v>
      </c>
      <c r="B892" s="304">
        <f t="shared" ca="1" si="384"/>
        <v>33.349700000001832</v>
      </c>
      <c r="D892" s="306">
        <f t="shared" ca="1" si="385"/>
        <v>-0.60529295173337705</v>
      </c>
      <c r="E892" s="307">
        <f t="shared" ca="1" si="386"/>
        <v>-0.99842237424666003</v>
      </c>
      <c r="F892" s="304">
        <f t="shared" ca="1" si="387"/>
        <v>1.1675730361799392</v>
      </c>
      <c r="G892" s="306">
        <f t="shared" ca="1" si="388"/>
        <v>7.1053115459791103</v>
      </c>
      <c r="H892" s="307">
        <f t="shared" ca="1" si="389"/>
        <v>-103.43685294145104</v>
      </c>
      <c r="I892" s="304">
        <f t="shared" ca="1" si="390"/>
        <v>103.68060570134027</v>
      </c>
      <c r="J892" s="306">
        <f t="shared" ca="1" si="391"/>
        <v>644.29262010737602</v>
      </c>
      <c r="K892" s="307">
        <f t="shared" ca="1" si="392"/>
        <v>-6.5479038491828074</v>
      </c>
      <c r="L892" s="304">
        <f t="shared" ca="1" si="377"/>
        <v>644.3258922080081</v>
      </c>
      <c r="M892" s="306">
        <f t="shared" ca="1" si="393"/>
        <v>-1.5022118029350087</v>
      </c>
      <c r="N892" s="304">
        <f t="shared" ca="1" si="394"/>
        <v>-86.070396242914128</v>
      </c>
      <c r="P892" s="310">
        <f t="shared" ca="1" si="395"/>
        <v>23</v>
      </c>
      <c r="Q892" s="304">
        <f t="shared" ca="1" si="396"/>
        <v>0</v>
      </c>
      <c r="R892" s="306">
        <f t="shared" ca="1" si="397"/>
        <v>0</v>
      </c>
      <c r="S892" s="307">
        <f t="shared" ca="1" si="398"/>
        <v>3.0549999999999997</v>
      </c>
      <c r="T892" s="304">
        <f t="shared" ca="1" si="378"/>
        <v>29.969549999999998</v>
      </c>
      <c r="U892" s="311">
        <f t="shared" ca="1" si="379"/>
        <v>0</v>
      </c>
      <c r="V892" s="306">
        <f t="shared" ca="1" si="380"/>
        <v>1.2258023809171799</v>
      </c>
      <c r="W892" s="304">
        <f t="shared" ca="1" si="381"/>
        <v>26.982884932976802</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0.95459345971668519</v>
      </c>
      <c r="AH892" s="304">
        <f t="shared" ca="1" si="405"/>
        <v>-8.8323428269114963</v>
      </c>
    </row>
    <row r="893" spans="1:34" x14ac:dyDescent="0.2">
      <c r="A893" s="347">
        <f t="shared" ca="1" si="383"/>
        <v>1E-4</v>
      </c>
      <c r="B893" s="304">
        <f t="shared" ca="1" si="384"/>
        <v>33.349800000001835</v>
      </c>
      <c r="D893" s="306">
        <f t="shared" ca="1" si="385"/>
        <v>-0.60528897874338927</v>
      </c>
      <c r="E893" s="307">
        <f t="shared" ca="1" si="386"/>
        <v>-0.9983966415531178</v>
      </c>
      <c r="F893" s="304">
        <f t="shared" ca="1" si="387"/>
        <v>1.1675489718434768</v>
      </c>
      <c r="G893" s="306">
        <f t="shared" ca="1" si="388"/>
        <v>7.105251017081236</v>
      </c>
      <c r="H893" s="307">
        <f t="shared" ca="1" si="389"/>
        <v>-103.4369527811152</v>
      </c>
      <c r="I893" s="304">
        <f t="shared" ca="1" si="390"/>
        <v>103.68070115821163</v>
      </c>
      <c r="J893" s="306">
        <f t="shared" ca="1" si="391"/>
        <v>644.29262010737602</v>
      </c>
      <c r="K893" s="307">
        <f t="shared" ca="1" si="392"/>
        <v>-6.5582475394689359</v>
      </c>
      <c r="L893" s="304">
        <f t="shared" ca="1" si="377"/>
        <v>644.32599740784667</v>
      </c>
      <c r="M893" s="306">
        <f t="shared" ca="1" si="393"/>
        <v>-1.502212451355426</v>
      </c>
      <c r="N893" s="304">
        <f t="shared" ca="1" si="394"/>
        <v>-86.07043339466739</v>
      </c>
      <c r="P893" s="310">
        <f t="shared" ca="1" si="395"/>
        <v>23</v>
      </c>
      <c r="Q893" s="304">
        <f t="shared" ca="1" si="396"/>
        <v>0</v>
      </c>
      <c r="R893" s="306">
        <f t="shared" ca="1" si="397"/>
        <v>0</v>
      </c>
      <c r="S893" s="307">
        <f t="shared" ca="1" si="398"/>
        <v>3.0549999999999997</v>
      </c>
      <c r="T893" s="304">
        <f t="shared" ca="1" si="378"/>
        <v>29.969549999999998</v>
      </c>
      <c r="U893" s="311">
        <f t="shared" ca="1" si="379"/>
        <v>0</v>
      </c>
      <c r="V893" s="306">
        <f t="shared" ca="1" si="380"/>
        <v>1.2258036488499897</v>
      </c>
      <c r="W893" s="304">
        <f t="shared" ca="1" si="381"/>
        <v>26.982962528643963</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0.95456849572561531</v>
      </c>
      <c r="AH893" s="304">
        <f t="shared" ca="1" si="405"/>
        <v>-8.8323682268336512</v>
      </c>
    </row>
    <row r="894" spans="1:34" x14ac:dyDescent="0.2">
      <c r="A894" s="347">
        <f t="shared" ca="1" si="383"/>
        <v>1E-4</v>
      </c>
      <c r="B894" s="304">
        <f t="shared" ca="1" si="384"/>
        <v>33.349900000001838</v>
      </c>
      <c r="D894" s="306">
        <f t="shared" ca="1" si="385"/>
        <v>-0.60528500575491484</v>
      </c>
      <c r="E894" s="307">
        <f t="shared" ca="1" si="386"/>
        <v>-0.99837090922268068</v>
      </c>
      <c r="F894" s="304">
        <f t="shared" ca="1" si="387"/>
        <v>1.1675249079029746</v>
      </c>
      <c r="G894" s="306">
        <f t="shared" ca="1" si="388"/>
        <v>7.1051904885806607</v>
      </c>
      <c r="H894" s="307">
        <f t="shared" ca="1" si="389"/>
        <v>-103.43705261820612</v>
      </c>
      <c r="I894" s="304">
        <f t="shared" ca="1" si="390"/>
        <v>103.68079661258665</v>
      </c>
      <c r="J894" s="306">
        <f t="shared" ca="1" si="391"/>
        <v>644.29262010737602</v>
      </c>
      <c r="K894" s="307">
        <f t="shared" ca="1" si="392"/>
        <v>-6.5685912397389021</v>
      </c>
      <c r="L894" s="304">
        <f t="shared" ca="1" si="377"/>
        <v>644.32610277382241</v>
      </c>
      <c r="M894" s="306">
        <f t="shared" ca="1" si="393"/>
        <v>-1.5022130997691256</v>
      </c>
      <c r="N894" s="304">
        <f t="shared" ca="1" si="394"/>
        <v>-86.070470546035764</v>
      </c>
      <c r="P894" s="310">
        <f t="shared" ca="1" si="395"/>
        <v>23</v>
      </c>
      <c r="Q894" s="304">
        <f t="shared" ca="1" si="396"/>
        <v>0</v>
      </c>
      <c r="R894" s="306">
        <f t="shared" ca="1" si="397"/>
        <v>0</v>
      </c>
      <c r="S894" s="307">
        <f t="shared" ca="1" si="398"/>
        <v>3.0549999999999997</v>
      </c>
      <c r="T894" s="304">
        <f t="shared" ca="1" si="378"/>
        <v>29.969549999999998</v>
      </c>
      <c r="U894" s="311">
        <f t="shared" ca="1" si="379"/>
        <v>0</v>
      </c>
      <c r="V894" s="306">
        <f t="shared" ca="1" si="380"/>
        <v>1.2258049167853353</v>
      </c>
      <c r="W894" s="304">
        <f t="shared" ca="1" si="381"/>
        <v>26.983040123216114</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0.95454353208434917</v>
      </c>
      <c r="AH894" s="304">
        <f t="shared" ca="1" si="405"/>
        <v>-8.8323936263973692</v>
      </c>
    </row>
    <row r="895" spans="1:34" x14ac:dyDescent="0.2">
      <c r="A895" s="347">
        <f t="shared" ca="1" si="383"/>
        <v>1E-4</v>
      </c>
      <c r="B895" s="304">
        <f t="shared" ca="1" si="384"/>
        <v>33.350000000001842</v>
      </c>
      <c r="D895" s="306">
        <f t="shared" ca="1" si="385"/>
        <v>-0.60528103276795564</v>
      </c>
      <c r="E895" s="307">
        <f t="shared" ca="1" si="386"/>
        <v>-0.99834517725534511</v>
      </c>
      <c r="F895" s="304">
        <f t="shared" ca="1" si="387"/>
        <v>1.1675008443584312</v>
      </c>
      <c r="G895" s="306">
        <f t="shared" ca="1" si="388"/>
        <v>7.1051299604773837</v>
      </c>
      <c r="H895" s="307">
        <f t="shared" ca="1" si="389"/>
        <v>-103.43715245272385</v>
      </c>
      <c r="I895" s="304">
        <f t="shared" ca="1" si="390"/>
        <v>103.68089206446533</v>
      </c>
      <c r="J895" s="306">
        <f t="shared" ca="1" si="391"/>
        <v>644.29262010737602</v>
      </c>
      <c r="K895" s="307">
        <f t="shared" ca="1" si="392"/>
        <v>-6.5789349499924485</v>
      </c>
      <c r="L895" s="304">
        <f t="shared" ca="1" si="377"/>
        <v>644.32620830593544</v>
      </c>
      <c r="M895" s="306">
        <f t="shared" ca="1" si="393"/>
        <v>-1.5022137481761075</v>
      </c>
      <c r="N895" s="304">
        <f t="shared" ca="1" si="394"/>
        <v>-86.070507697019224</v>
      </c>
      <c r="P895" s="310">
        <f t="shared" ca="1" si="395"/>
        <v>23</v>
      </c>
      <c r="Q895" s="304">
        <f t="shared" ca="1" si="396"/>
        <v>0</v>
      </c>
      <c r="R895" s="306">
        <f t="shared" ca="1" si="397"/>
        <v>0</v>
      </c>
      <c r="S895" s="307">
        <f t="shared" ca="1" si="398"/>
        <v>3.0549999999999997</v>
      </c>
      <c r="T895" s="304">
        <f t="shared" ca="1" si="378"/>
        <v>29.969549999999998</v>
      </c>
      <c r="U895" s="311">
        <f t="shared" ca="1" si="379"/>
        <v>0</v>
      </c>
      <c r="V895" s="306">
        <f t="shared" ca="1" si="380"/>
        <v>1.2258061847232169</v>
      </c>
      <c r="W895" s="304">
        <f t="shared" ca="1" si="381"/>
        <v>26.983117716693261</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0.95451856879288322</v>
      </c>
      <c r="AH895" s="304">
        <f t="shared" ca="1" si="405"/>
        <v>-8.8324190256026576</v>
      </c>
    </row>
    <row r="896" spans="1:34" x14ac:dyDescent="0.2">
      <c r="A896" s="347">
        <f t="shared" ca="1" si="383"/>
        <v>1E-4</v>
      </c>
      <c r="B896" s="304">
        <f t="shared" ca="1" si="384"/>
        <v>33.350100000001845</v>
      </c>
      <c r="D896" s="306">
        <f t="shared" ca="1" si="385"/>
        <v>-0.60527705978251245</v>
      </c>
      <c r="E896" s="307">
        <f t="shared" ca="1" si="386"/>
        <v>-0.99831944565111286</v>
      </c>
      <c r="F896" s="304">
        <f t="shared" ca="1" si="387"/>
        <v>1.1674767812098483</v>
      </c>
      <c r="G896" s="306">
        <f t="shared" ca="1" si="388"/>
        <v>7.1050694327714057</v>
      </c>
      <c r="H896" s="307">
        <f t="shared" ca="1" si="389"/>
        <v>-103.43725228466842</v>
      </c>
      <c r="I896" s="304">
        <f t="shared" ca="1" si="390"/>
        <v>103.68098751384771</v>
      </c>
      <c r="J896" s="306">
        <f t="shared" ca="1" si="391"/>
        <v>644.29262010737602</v>
      </c>
      <c r="K896" s="307">
        <f t="shared" ca="1" si="392"/>
        <v>-6.5892786702293185</v>
      </c>
      <c r="L896" s="304">
        <f t="shared" ca="1" si="377"/>
        <v>644.32631400418643</v>
      </c>
      <c r="M896" s="306">
        <f t="shared" ca="1" si="393"/>
        <v>-1.5022143965763719</v>
      </c>
      <c r="N896" s="304">
        <f t="shared" ca="1" si="394"/>
        <v>-86.070544847617811</v>
      </c>
      <c r="P896" s="310">
        <f t="shared" ca="1" si="395"/>
        <v>23</v>
      </c>
      <c r="Q896" s="304">
        <f t="shared" ca="1" si="396"/>
        <v>0</v>
      </c>
      <c r="R896" s="306">
        <f t="shared" ca="1" si="397"/>
        <v>0</v>
      </c>
      <c r="S896" s="307">
        <f t="shared" ca="1" si="398"/>
        <v>3.0549999999999997</v>
      </c>
      <c r="T896" s="304">
        <f t="shared" ca="1" si="378"/>
        <v>29.969549999999998</v>
      </c>
      <c r="U896" s="311">
        <f t="shared" ca="1" si="379"/>
        <v>0</v>
      </c>
      <c r="V896" s="306">
        <f t="shared" ca="1" si="380"/>
        <v>1.2258074526636338</v>
      </c>
      <c r="W896" s="304">
        <f t="shared" ca="1" si="381"/>
        <v>26.983195309075409</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0.95449360585121923</v>
      </c>
      <c r="AH896" s="304">
        <f t="shared" ca="1" si="405"/>
        <v>-8.8324444244495126</v>
      </c>
    </row>
    <row r="897" spans="1:34" x14ac:dyDescent="0.2">
      <c r="A897" s="347">
        <f t="shared" ca="1" si="383"/>
        <v>1E-4</v>
      </c>
      <c r="B897" s="304">
        <f t="shared" ca="1" si="384"/>
        <v>33.350200000001848</v>
      </c>
      <c r="D897" s="306">
        <f t="shared" ca="1" si="385"/>
        <v>-0.60527308679858527</v>
      </c>
      <c r="E897" s="307">
        <f t="shared" ca="1" si="386"/>
        <v>-0.99829371440997861</v>
      </c>
      <c r="F897" s="304">
        <f t="shared" ca="1" si="387"/>
        <v>1.167452718457223</v>
      </c>
      <c r="G897" s="306">
        <f t="shared" ca="1" si="388"/>
        <v>7.1050089054627259</v>
      </c>
      <c r="H897" s="307">
        <f t="shared" ca="1" si="389"/>
        <v>-103.43735211403985</v>
      </c>
      <c r="I897" s="304">
        <f t="shared" ca="1" si="390"/>
        <v>103.68108296073382</v>
      </c>
      <c r="J897" s="306">
        <f t="shared" ca="1" si="391"/>
        <v>644.29262010737602</v>
      </c>
      <c r="K897" s="307">
        <f t="shared" ca="1" si="392"/>
        <v>-6.5996224004492543</v>
      </c>
      <c r="L897" s="304">
        <f t="shared" ca="1" si="377"/>
        <v>644.32641986857561</v>
      </c>
      <c r="M897" s="306">
        <f t="shared" ca="1" si="393"/>
        <v>-1.5022150449699188</v>
      </c>
      <c r="N897" s="304">
        <f t="shared" ca="1" si="394"/>
        <v>-86.070581997831511</v>
      </c>
      <c r="P897" s="310">
        <f t="shared" ca="1" si="395"/>
        <v>23</v>
      </c>
      <c r="Q897" s="304">
        <f t="shared" ca="1" si="396"/>
        <v>0</v>
      </c>
      <c r="R897" s="306">
        <f t="shared" ca="1" si="397"/>
        <v>0</v>
      </c>
      <c r="S897" s="307">
        <f t="shared" ca="1" si="398"/>
        <v>3.0549999999999997</v>
      </c>
      <c r="T897" s="304">
        <f t="shared" ca="1" si="378"/>
        <v>29.969549999999998</v>
      </c>
      <c r="U897" s="311">
        <f t="shared" ca="1" si="379"/>
        <v>0</v>
      </c>
      <c r="V897" s="306">
        <f t="shared" ca="1" si="380"/>
        <v>1.2258087206065866</v>
      </c>
      <c r="W897" s="304">
        <f t="shared" ca="1" si="381"/>
        <v>26.983272900362572</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0.9544686432593501</v>
      </c>
      <c r="AH897" s="304">
        <f t="shared" ca="1" si="405"/>
        <v>-8.8324698229379415</v>
      </c>
    </row>
    <row r="898" spans="1:34" x14ac:dyDescent="0.2">
      <c r="A898" s="347">
        <f t="shared" ca="1" si="383"/>
        <v>1E-4</v>
      </c>
      <c r="B898" s="304">
        <f t="shared" ca="1" si="384"/>
        <v>33.350300000001852</v>
      </c>
      <c r="D898" s="306">
        <f t="shared" ca="1" si="385"/>
        <v>-0.60526911381617521</v>
      </c>
      <c r="E898" s="307">
        <f t="shared" ca="1" si="386"/>
        <v>-0.9982679835319388</v>
      </c>
      <c r="F898" s="304">
        <f t="shared" ca="1" si="387"/>
        <v>1.1674286561005522</v>
      </c>
      <c r="G898" s="306">
        <f t="shared" ca="1" si="388"/>
        <v>7.1049483785513443</v>
      </c>
      <c r="H898" s="307">
        <f t="shared" ca="1" si="389"/>
        <v>-103.4374519408382</v>
      </c>
      <c r="I898" s="304">
        <f t="shared" ca="1" si="390"/>
        <v>103.68117840512372</v>
      </c>
      <c r="J898" s="306">
        <f t="shared" ca="1" si="391"/>
        <v>644.29262010737602</v>
      </c>
      <c r="K898" s="307">
        <f t="shared" ca="1" si="392"/>
        <v>-6.6099661406519985</v>
      </c>
      <c r="L898" s="304">
        <f t="shared" ca="1" si="377"/>
        <v>644.32652589910356</v>
      </c>
      <c r="M898" s="306">
        <f t="shared" ca="1" si="393"/>
        <v>-1.5022156933567483</v>
      </c>
      <c r="N898" s="304">
        <f t="shared" ca="1" si="394"/>
        <v>-86.070619147660338</v>
      </c>
      <c r="P898" s="310">
        <f t="shared" ca="1" si="395"/>
        <v>23</v>
      </c>
      <c r="Q898" s="304">
        <f t="shared" ca="1" si="396"/>
        <v>0</v>
      </c>
      <c r="R898" s="306">
        <f t="shared" ca="1" si="397"/>
        <v>0</v>
      </c>
      <c r="S898" s="307">
        <f t="shared" ca="1" si="398"/>
        <v>3.0549999999999997</v>
      </c>
      <c r="T898" s="304">
        <f t="shared" ca="1" si="378"/>
        <v>29.969549999999998</v>
      </c>
      <c r="U898" s="311">
        <f t="shared" ca="1" si="379"/>
        <v>0</v>
      </c>
      <c r="V898" s="306">
        <f t="shared" ca="1" si="380"/>
        <v>1.225809988552075</v>
      </c>
      <c r="W898" s="304">
        <f t="shared" ca="1" si="381"/>
        <v>26.983350490554759</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0.95444368101727406</v>
      </c>
      <c r="AH898" s="304">
        <f t="shared" ca="1" si="405"/>
        <v>-8.8324952210679459</v>
      </c>
    </row>
    <row r="899" spans="1:34" x14ac:dyDescent="0.2">
      <c r="A899" s="347">
        <f t="shared" ca="1" si="383"/>
        <v>1E-4</v>
      </c>
      <c r="B899" s="304">
        <f t="shared" ca="1" si="384"/>
        <v>33.350400000001855</v>
      </c>
      <c r="D899" s="306">
        <f t="shared" ca="1" si="385"/>
        <v>-0.60526514083528182</v>
      </c>
      <c r="E899" s="307">
        <f t="shared" ca="1" si="386"/>
        <v>-0.99824225301699165</v>
      </c>
      <c r="F899" s="304">
        <f t="shared" ca="1" si="387"/>
        <v>1.1674045941398352</v>
      </c>
      <c r="G899" s="306">
        <f t="shared" ca="1" si="388"/>
        <v>7.1048878520372609</v>
      </c>
      <c r="H899" s="307">
        <f t="shared" ca="1" si="389"/>
        <v>-103.4375517650635</v>
      </c>
      <c r="I899" s="304">
        <f t="shared" ca="1" si="390"/>
        <v>103.68127384701742</v>
      </c>
      <c r="J899" s="306">
        <f t="shared" ca="1" si="391"/>
        <v>644.29262010737602</v>
      </c>
      <c r="K899" s="307">
        <f t="shared" ca="1" si="392"/>
        <v>-6.6203098908372935</v>
      </c>
      <c r="L899" s="304">
        <f t="shared" ca="1" si="377"/>
        <v>644.32663209577038</v>
      </c>
      <c r="M899" s="306">
        <f t="shared" ca="1" si="393"/>
        <v>-1.5022163417368606</v>
      </c>
      <c r="N899" s="304">
        <f t="shared" ca="1" si="394"/>
        <v>-86.070656297104293</v>
      </c>
      <c r="P899" s="310">
        <f t="shared" ca="1" si="395"/>
        <v>23</v>
      </c>
      <c r="Q899" s="304">
        <f t="shared" ca="1" si="396"/>
        <v>0</v>
      </c>
      <c r="R899" s="306">
        <f t="shared" ca="1" si="397"/>
        <v>0</v>
      </c>
      <c r="S899" s="307">
        <f t="shared" ca="1" si="398"/>
        <v>3.0549999999999997</v>
      </c>
      <c r="T899" s="304">
        <f t="shared" ca="1" si="378"/>
        <v>29.969549999999998</v>
      </c>
      <c r="U899" s="311">
        <f t="shared" ca="1" si="379"/>
        <v>0</v>
      </c>
      <c r="V899" s="306">
        <f t="shared" ca="1" si="380"/>
        <v>1.2258112565000991</v>
      </c>
      <c r="W899" s="304">
        <f t="shared" ca="1" si="381"/>
        <v>26.983428079652001</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0.9544187191249911</v>
      </c>
      <c r="AH899" s="304">
        <f t="shared" ca="1" si="405"/>
        <v>-8.8325206188395295</v>
      </c>
    </row>
    <row r="900" spans="1:34" x14ac:dyDescent="0.2">
      <c r="A900" s="347">
        <f t="shared" ca="1" si="383"/>
        <v>1E-4</v>
      </c>
      <c r="B900" s="304">
        <f t="shared" ca="1" si="384"/>
        <v>33.350500000001858</v>
      </c>
      <c r="D900" s="306">
        <f t="shared" ca="1" si="385"/>
        <v>-0.605261167855907</v>
      </c>
      <c r="E900" s="307">
        <f t="shared" ca="1" si="386"/>
        <v>-0.99821652286512652</v>
      </c>
      <c r="F900" s="304">
        <f t="shared" ca="1" si="387"/>
        <v>1.1673805325750639</v>
      </c>
      <c r="G900" s="306">
        <f t="shared" ca="1" si="388"/>
        <v>7.1048273259204757</v>
      </c>
      <c r="H900" s="307">
        <f t="shared" ca="1" si="389"/>
        <v>-103.43765158671579</v>
      </c>
      <c r="I900" s="304">
        <f t="shared" ca="1" si="390"/>
        <v>103.68136928641496</v>
      </c>
      <c r="J900" s="306">
        <f t="shared" ca="1" si="391"/>
        <v>644.29262010737602</v>
      </c>
      <c r="K900" s="307">
        <f t="shared" ca="1" si="392"/>
        <v>-6.6306536510048826</v>
      </c>
      <c r="L900" s="304">
        <f t="shared" ref="L900:L963" ca="1" si="406">SQRT(pos_x^2+pos_z^2)</f>
        <v>644.32673845857676</v>
      </c>
      <c r="M900" s="306">
        <f t="shared" ca="1" si="393"/>
        <v>-1.5022169901102556</v>
      </c>
      <c r="N900" s="304">
        <f t="shared" ca="1" si="394"/>
        <v>-86.070693446163375</v>
      </c>
      <c r="P900" s="310">
        <f t="shared" ca="1" si="395"/>
        <v>23</v>
      </c>
      <c r="Q900" s="304">
        <f t="shared" ca="1" si="396"/>
        <v>0</v>
      </c>
      <c r="R900" s="306">
        <f t="shared" ca="1" si="397"/>
        <v>0</v>
      </c>
      <c r="S900" s="307">
        <f t="shared" ca="1" si="398"/>
        <v>3.0549999999999997</v>
      </c>
      <c r="T900" s="304">
        <f t="shared" ref="T900:T963" ca="1" si="407">m*g</f>
        <v>29.969549999999998</v>
      </c>
      <c r="U900" s="311">
        <f t="shared" ref="U900:U963" ca="1" si="408">IF(pos_xz&lt;L_rampe,Poids*COS(Beta),0)</f>
        <v>0</v>
      </c>
      <c r="V900" s="306">
        <f t="shared" ref="V900:V963" ca="1" si="409">Rho_moyen*(20000-Alt_rampe-pos_z)/(20000+Alt_rampe+pos_z)</f>
        <v>1.225812524450659</v>
      </c>
      <c r="W900" s="304">
        <f t="shared" ref="W900:W963" ca="1" si="410">1/2*Rho*Sref*Cx*vit_xz^2</f>
        <v>26.983505667654285</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0.95439375758248701</v>
      </c>
      <c r="AH900" s="304">
        <f t="shared" ca="1" si="405"/>
        <v>-8.8325460162527012</v>
      </c>
    </row>
    <row r="901" spans="1:34" x14ac:dyDescent="0.2">
      <c r="A901" s="347">
        <f t="shared" ref="A901:A964" ca="1" si="412">IF(B900+0.01&lt;=T_ini+ROUNDUP(Temps_fin_propu,0), 0.01, IF(K900&gt;0, 0.1, 0.0001))</f>
        <v>1E-4</v>
      </c>
      <c r="B901" s="304">
        <f t="shared" ref="B901:B964" ca="1" si="413">B900+pas</f>
        <v>33.350600000001862</v>
      </c>
      <c r="D901" s="306">
        <f t="shared" ref="D901:D964" ca="1" si="414">IF(AND(L900&lt;L_rampe,Poussee&lt;Poids*SIN(M900)),0,(-W900+Poussee)/m*COS(M900)-U900/m*SIN(M900))</f>
        <v>-0.60525719487805163</v>
      </c>
      <c r="E901" s="307">
        <f t="shared" ref="E901:E964" ca="1" si="415">IF(AND(L900&lt;L_rampe,Poussee&lt;Poids*SIN(M900)),0,(-W900+Poussee)/m*SIN(M900)+U900/m*COS(M900)-Poids/m)</f>
        <v>-0.99819079307634695</v>
      </c>
      <c r="F901" s="304">
        <f t="shared" ref="F901:F964" ca="1" si="416">SQRT(acc_x^2+acc_z^2)</f>
        <v>1.167356471406243</v>
      </c>
      <c r="G901" s="306">
        <f t="shared" ref="G901:G964" ca="1" si="417">G900+acc_x*pas</f>
        <v>7.1047668002009878</v>
      </c>
      <c r="H901" s="307">
        <f t="shared" ref="H901:H964" ca="1" si="418">H900+acc_z*pas</f>
        <v>-103.4377514057951</v>
      </c>
      <c r="I901" s="304">
        <f t="shared" ref="I901:I964" ca="1" si="419">SQRT(vit_x^2+vit_z^2)</f>
        <v>103.68146472331641</v>
      </c>
      <c r="J901" s="306">
        <f t="shared" ref="J901:J964" ca="1" si="420">J900+0.5*(vit_x+G900)*pas*(K900&gt;=0)</f>
        <v>644.29262010737602</v>
      </c>
      <c r="K901" s="307">
        <f t="shared" ref="K901:K964" ca="1" si="421">K900+0.5*(vit_z+H900)*pas</f>
        <v>-6.6409974211545082</v>
      </c>
      <c r="L901" s="304">
        <f t="shared" ca="1" si="406"/>
        <v>644.32684498752292</v>
      </c>
      <c r="M901" s="306">
        <f t="shared" ref="M901:M964" ca="1" si="422">IF(AND(L900&gt;L_rampe,G901&gt;0),ATAN2(G901,H901),$M$4)</f>
        <v>-1.5022176384769337</v>
      </c>
      <c r="N901" s="304">
        <f t="shared" ref="N901:N964" ca="1" si="423">DEGREES(Beta)</f>
        <v>-86.070730594837599</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3.0549999999999997</v>
      </c>
      <c r="T901" s="304">
        <f t="shared" ca="1" si="407"/>
        <v>29.969549999999998</v>
      </c>
      <c r="U901" s="311">
        <f t="shared" ca="1" si="408"/>
        <v>0</v>
      </c>
      <c r="V901" s="306">
        <f t="shared" ca="1" si="409"/>
        <v>1.2258137924037542</v>
      </c>
      <c r="W901" s="304">
        <f t="shared" ca="1" si="410"/>
        <v>26.983583254561626</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0.9543687963897689</v>
      </c>
      <c r="AH901" s="304">
        <f t="shared" ref="AH901:AH964" ca="1" si="434">IF(AND(L900&lt;L_rampe,Poussee&lt;Poids*SIN(M900)), g*SIN(M900), (-W900+Poussee)/m)</f>
        <v>-8.8325714133074591</v>
      </c>
    </row>
    <row r="902" spans="1:34" x14ac:dyDescent="0.2">
      <c r="A902" s="347">
        <f t="shared" ca="1" si="412"/>
        <v>1E-4</v>
      </c>
      <c r="B902" s="304">
        <f t="shared" ca="1" si="413"/>
        <v>33.350700000001865</v>
      </c>
      <c r="D902" s="306">
        <f t="shared" ca="1" si="414"/>
        <v>-0.60525322190171349</v>
      </c>
      <c r="E902" s="307">
        <f t="shared" ca="1" si="415"/>
        <v>-0.99816506365064761</v>
      </c>
      <c r="F902" s="304">
        <f t="shared" ca="1" si="416"/>
        <v>1.1673324106333662</v>
      </c>
      <c r="G902" s="306">
        <f t="shared" ca="1" si="417"/>
        <v>7.1047062748787972</v>
      </c>
      <c r="H902" s="307">
        <f t="shared" ca="1" si="418"/>
        <v>-103.43785122230146</v>
      </c>
      <c r="I902" s="304">
        <f t="shared" ca="1" si="419"/>
        <v>103.68156015772175</v>
      </c>
      <c r="J902" s="306">
        <f t="shared" ca="1" si="420"/>
        <v>644.29262010737602</v>
      </c>
      <c r="K902" s="307">
        <f t="shared" ca="1" si="421"/>
        <v>-6.6513412012859128</v>
      </c>
      <c r="L902" s="304">
        <f t="shared" ca="1" si="406"/>
        <v>644.32695168260921</v>
      </c>
      <c r="M902" s="306">
        <f t="shared" ca="1" si="422"/>
        <v>-1.5022182868368945</v>
      </c>
      <c r="N902" s="304">
        <f t="shared" ca="1" si="423"/>
        <v>-86.070767743126964</v>
      </c>
      <c r="P902" s="310">
        <f t="shared" ca="1" si="424"/>
        <v>23</v>
      </c>
      <c r="Q902" s="304">
        <f t="shared" ca="1" si="425"/>
        <v>0</v>
      </c>
      <c r="R902" s="306">
        <f t="shared" ca="1" si="426"/>
        <v>0</v>
      </c>
      <c r="S902" s="307">
        <f t="shared" ca="1" si="427"/>
        <v>3.0549999999999997</v>
      </c>
      <c r="T902" s="304">
        <f t="shared" ca="1" si="407"/>
        <v>29.969549999999998</v>
      </c>
      <c r="U902" s="311">
        <f t="shared" ca="1" si="408"/>
        <v>0</v>
      </c>
      <c r="V902" s="306">
        <f t="shared" ca="1" si="409"/>
        <v>1.2258150603593851</v>
      </c>
      <c r="W902" s="304">
        <f t="shared" ca="1" si="410"/>
        <v>26.983660840374039</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0.95434383554683144</v>
      </c>
      <c r="AH902" s="304">
        <f t="shared" ca="1" si="434"/>
        <v>-8.8325968100038068</v>
      </c>
    </row>
    <row r="903" spans="1:34" x14ac:dyDescent="0.2">
      <c r="A903" s="347">
        <f t="shared" ca="1" si="412"/>
        <v>1E-4</v>
      </c>
      <c r="B903" s="304">
        <f t="shared" ca="1" si="413"/>
        <v>33.350800000001868</v>
      </c>
      <c r="D903" s="306">
        <f t="shared" ca="1" si="414"/>
        <v>-0.60524924892689802</v>
      </c>
      <c r="E903" s="307">
        <f t="shared" ca="1" si="415"/>
        <v>-0.99813933458802495</v>
      </c>
      <c r="F903" s="304">
        <f t="shared" ca="1" si="416"/>
        <v>1.1673083502564348</v>
      </c>
      <c r="G903" s="306">
        <f t="shared" ca="1" si="417"/>
        <v>7.1046457499539049</v>
      </c>
      <c r="H903" s="307">
        <f t="shared" ca="1" si="418"/>
        <v>-103.43795103623492</v>
      </c>
      <c r="I903" s="304">
        <f t="shared" ca="1" si="419"/>
        <v>103.68165558963105</v>
      </c>
      <c r="J903" s="306">
        <f t="shared" ca="1" si="420"/>
        <v>644.29262010737602</v>
      </c>
      <c r="K903" s="307">
        <f t="shared" ca="1" si="421"/>
        <v>-6.6616849913988396</v>
      </c>
      <c r="L903" s="304">
        <f t="shared" ca="1" si="406"/>
        <v>644.3270585438363</v>
      </c>
      <c r="M903" s="306">
        <f t="shared" ca="1" si="422"/>
        <v>-1.5022189351901387</v>
      </c>
      <c r="N903" s="304">
        <f t="shared" ca="1" si="423"/>
        <v>-86.070804891031486</v>
      </c>
      <c r="P903" s="310">
        <f t="shared" ca="1" si="424"/>
        <v>23</v>
      </c>
      <c r="Q903" s="304">
        <f t="shared" ca="1" si="425"/>
        <v>0</v>
      </c>
      <c r="R903" s="306">
        <f t="shared" ca="1" si="426"/>
        <v>0</v>
      </c>
      <c r="S903" s="307">
        <f t="shared" ca="1" si="427"/>
        <v>3.0549999999999997</v>
      </c>
      <c r="T903" s="304">
        <f t="shared" ca="1" si="407"/>
        <v>29.969549999999998</v>
      </c>
      <c r="U903" s="311">
        <f t="shared" ca="1" si="408"/>
        <v>0</v>
      </c>
      <c r="V903" s="306">
        <f t="shared" ca="1" si="409"/>
        <v>1.2258163283175516</v>
      </c>
      <c r="W903" s="304">
        <f t="shared" ca="1" si="410"/>
        <v>26.983738425091534</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0.9543188750536693</v>
      </c>
      <c r="AH903" s="304">
        <f t="shared" ca="1" si="434"/>
        <v>-8.8326222063417479</v>
      </c>
    </row>
    <row r="904" spans="1:34" x14ac:dyDescent="0.2">
      <c r="A904" s="347">
        <f t="shared" ca="1" si="412"/>
        <v>1E-4</v>
      </c>
      <c r="B904" s="304">
        <f t="shared" ca="1" si="413"/>
        <v>33.350900000001872</v>
      </c>
      <c r="D904" s="306">
        <f t="shared" ca="1" si="414"/>
        <v>-0.60524527595360078</v>
      </c>
      <c r="E904" s="307">
        <f t="shared" ca="1" si="415"/>
        <v>-0.99811360588847187</v>
      </c>
      <c r="F904" s="304">
        <f t="shared" ca="1" si="416"/>
        <v>1.1672842902754401</v>
      </c>
      <c r="G904" s="306">
        <f t="shared" ca="1" si="417"/>
        <v>7.1045852254263098</v>
      </c>
      <c r="H904" s="307">
        <f t="shared" ca="1" si="418"/>
        <v>-103.43805084759551</v>
      </c>
      <c r="I904" s="304">
        <f t="shared" ca="1" si="419"/>
        <v>103.68175101904433</v>
      </c>
      <c r="J904" s="306">
        <f t="shared" ca="1" si="420"/>
        <v>644.29262010737602</v>
      </c>
      <c r="K904" s="307">
        <f t="shared" ca="1" si="421"/>
        <v>-6.6720287914930312</v>
      </c>
      <c r="L904" s="304">
        <f t="shared" ca="1" si="406"/>
        <v>644.3271655712042</v>
      </c>
      <c r="M904" s="306">
        <f t="shared" ca="1" si="422"/>
        <v>-1.5022195835366658</v>
      </c>
      <c r="N904" s="304">
        <f t="shared" ca="1" si="423"/>
        <v>-86.070842038551163</v>
      </c>
      <c r="P904" s="310">
        <f t="shared" ca="1" si="424"/>
        <v>23</v>
      </c>
      <c r="Q904" s="304">
        <f t="shared" ca="1" si="425"/>
        <v>0</v>
      </c>
      <c r="R904" s="306">
        <f t="shared" ca="1" si="426"/>
        <v>0</v>
      </c>
      <c r="S904" s="307">
        <f t="shared" ca="1" si="427"/>
        <v>3.0549999999999997</v>
      </c>
      <c r="T904" s="304">
        <f t="shared" ca="1" si="407"/>
        <v>29.969549999999998</v>
      </c>
      <c r="U904" s="311">
        <f t="shared" ca="1" si="408"/>
        <v>0</v>
      </c>
      <c r="V904" s="306">
        <f t="shared" ca="1" si="409"/>
        <v>1.2258175962782536</v>
      </c>
      <c r="W904" s="304">
        <f t="shared" ca="1" si="410"/>
        <v>26.983816008714115</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0.95429391491027893</v>
      </c>
      <c r="AH904" s="304">
        <f t="shared" ca="1" si="434"/>
        <v>-8.8326476023212894</v>
      </c>
    </row>
    <row r="905" spans="1:34" x14ac:dyDescent="0.2">
      <c r="A905" s="347">
        <f t="shared" ca="1" si="412"/>
        <v>1E-4</v>
      </c>
      <c r="B905" s="304">
        <f t="shared" ca="1" si="413"/>
        <v>33.351000000001875</v>
      </c>
      <c r="D905" s="306">
        <f t="shared" ca="1" si="414"/>
        <v>-0.60524130298182677</v>
      </c>
      <c r="E905" s="307">
        <f t="shared" ca="1" si="415"/>
        <v>-0.99808787755199369</v>
      </c>
      <c r="F905" s="304">
        <f t="shared" ca="1" si="416"/>
        <v>1.1672602306903903</v>
      </c>
      <c r="G905" s="306">
        <f t="shared" ca="1" si="417"/>
        <v>7.104524701296012</v>
      </c>
      <c r="H905" s="307">
        <f t="shared" ca="1" si="418"/>
        <v>-103.43815065638326</v>
      </c>
      <c r="I905" s="304">
        <f t="shared" ca="1" si="419"/>
        <v>103.68184644596163</v>
      </c>
      <c r="J905" s="306">
        <f t="shared" ca="1" si="420"/>
        <v>644.29262010737602</v>
      </c>
      <c r="K905" s="307">
        <f t="shared" ca="1" si="421"/>
        <v>-6.6823726015682299</v>
      </c>
      <c r="L905" s="304">
        <f t="shared" ca="1" si="406"/>
        <v>644.32727276471371</v>
      </c>
      <c r="M905" s="306">
        <f t="shared" ca="1" si="422"/>
        <v>-1.5022202318764764</v>
      </c>
      <c r="N905" s="304">
        <f t="shared" ca="1" si="423"/>
        <v>-86.070879185685996</v>
      </c>
      <c r="P905" s="310">
        <f t="shared" ca="1" si="424"/>
        <v>23</v>
      </c>
      <c r="Q905" s="304">
        <f t="shared" ca="1" si="425"/>
        <v>0</v>
      </c>
      <c r="R905" s="306">
        <f t="shared" ca="1" si="426"/>
        <v>0</v>
      </c>
      <c r="S905" s="307">
        <f t="shared" ca="1" si="427"/>
        <v>3.0549999999999997</v>
      </c>
      <c r="T905" s="304">
        <f t="shared" ca="1" si="407"/>
        <v>29.969549999999998</v>
      </c>
      <c r="U905" s="311">
        <f t="shared" ca="1" si="408"/>
        <v>0</v>
      </c>
      <c r="V905" s="306">
        <f t="shared" ca="1" si="409"/>
        <v>1.2258188642414909</v>
      </c>
      <c r="W905" s="304">
        <f t="shared" ca="1" si="410"/>
        <v>26.983893591241785</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0.9542689551166621</v>
      </c>
      <c r="AH905" s="304">
        <f t="shared" ca="1" si="434"/>
        <v>-8.8326729979424279</v>
      </c>
    </row>
    <row r="906" spans="1:34" x14ac:dyDescent="0.2">
      <c r="A906" s="347">
        <f t="shared" ca="1" si="412"/>
        <v>1E-4</v>
      </c>
      <c r="B906" s="304">
        <f t="shared" ca="1" si="413"/>
        <v>33.351100000001878</v>
      </c>
      <c r="D906" s="306">
        <f t="shared" ca="1" si="414"/>
        <v>-0.60523733001157354</v>
      </c>
      <c r="E906" s="307">
        <f t="shared" ca="1" si="415"/>
        <v>-0.99806214957858508</v>
      </c>
      <c r="F906" s="304">
        <f t="shared" ca="1" si="416"/>
        <v>1.1672361715012796</v>
      </c>
      <c r="G906" s="306">
        <f t="shared" ca="1" si="417"/>
        <v>7.1044641775630106</v>
      </c>
      <c r="H906" s="307">
        <f t="shared" ca="1" si="418"/>
        <v>-103.43825046259822</v>
      </c>
      <c r="I906" s="304">
        <f t="shared" ca="1" si="419"/>
        <v>103.68194187038299</v>
      </c>
      <c r="J906" s="306">
        <f t="shared" ca="1" si="420"/>
        <v>644.29262010737602</v>
      </c>
      <c r="K906" s="307">
        <f t="shared" ca="1" si="421"/>
        <v>-6.692716421624179</v>
      </c>
      <c r="L906" s="304">
        <f t="shared" ca="1" si="406"/>
        <v>644.32738012436494</v>
      </c>
      <c r="M906" s="306">
        <f t="shared" ca="1" si="422"/>
        <v>-1.5022208802095702</v>
      </c>
      <c r="N906" s="304">
        <f t="shared" ca="1" si="423"/>
        <v>-86.070916332435985</v>
      </c>
      <c r="P906" s="310">
        <f t="shared" ca="1" si="424"/>
        <v>23</v>
      </c>
      <c r="Q906" s="304">
        <f t="shared" ca="1" si="425"/>
        <v>0</v>
      </c>
      <c r="R906" s="306">
        <f t="shared" ca="1" si="426"/>
        <v>0</v>
      </c>
      <c r="S906" s="307">
        <f t="shared" ca="1" si="427"/>
        <v>3.0549999999999997</v>
      </c>
      <c r="T906" s="304">
        <f t="shared" ca="1" si="407"/>
        <v>29.969549999999998</v>
      </c>
      <c r="U906" s="311">
        <f t="shared" ca="1" si="408"/>
        <v>0</v>
      </c>
      <c r="V906" s="306">
        <f t="shared" ca="1" si="409"/>
        <v>1.2258201322072637</v>
      </c>
      <c r="W906" s="304">
        <f t="shared" ca="1" si="410"/>
        <v>26.983971172674586</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0.95424399567281526</v>
      </c>
      <c r="AH906" s="304">
        <f t="shared" ca="1" si="434"/>
        <v>-8.8326983932051668</v>
      </c>
    </row>
    <row r="907" spans="1:34" x14ac:dyDescent="0.2">
      <c r="A907" s="347">
        <f t="shared" ca="1" si="412"/>
        <v>1E-4</v>
      </c>
      <c r="B907" s="304">
        <f t="shared" ca="1" si="413"/>
        <v>33.351200000001882</v>
      </c>
      <c r="D907" s="306">
        <f t="shared" ca="1" si="414"/>
        <v>-0.60523335704284342</v>
      </c>
      <c r="E907" s="307">
        <f t="shared" ca="1" si="415"/>
        <v>-0.99803642196823006</v>
      </c>
      <c r="F907" s="304">
        <f t="shared" ca="1" si="416"/>
        <v>1.1672121127080959</v>
      </c>
      <c r="G907" s="306">
        <f t="shared" ca="1" si="417"/>
        <v>7.1044036542273066</v>
      </c>
      <c r="H907" s="307">
        <f t="shared" ca="1" si="418"/>
        <v>-103.43835026624042</v>
      </c>
      <c r="I907" s="304">
        <f t="shared" ca="1" si="419"/>
        <v>103.68203729230844</v>
      </c>
      <c r="J907" s="306">
        <f t="shared" ca="1" si="420"/>
        <v>644.29262010737602</v>
      </c>
      <c r="K907" s="307">
        <f t="shared" ca="1" si="421"/>
        <v>-6.703060251660621</v>
      </c>
      <c r="L907" s="304">
        <f t="shared" ca="1" si="406"/>
        <v>644.32748765015833</v>
      </c>
      <c r="M907" s="306">
        <f t="shared" ca="1" si="422"/>
        <v>-1.5022215285359477</v>
      </c>
      <c r="N907" s="304">
        <f t="shared" ca="1" si="423"/>
        <v>-86.070953478801158</v>
      </c>
      <c r="P907" s="310">
        <f t="shared" ca="1" si="424"/>
        <v>23</v>
      </c>
      <c r="Q907" s="304">
        <f t="shared" ca="1" si="425"/>
        <v>0</v>
      </c>
      <c r="R907" s="306">
        <f t="shared" ca="1" si="426"/>
        <v>0</v>
      </c>
      <c r="S907" s="307">
        <f t="shared" ca="1" si="427"/>
        <v>3.0549999999999997</v>
      </c>
      <c r="T907" s="304">
        <f t="shared" ca="1" si="407"/>
        <v>29.969549999999998</v>
      </c>
      <c r="U907" s="311">
        <f t="shared" ca="1" si="408"/>
        <v>0</v>
      </c>
      <c r="V907" s="306">
        <f t="shared" ca="1" si="409"/>
        <v>1.2258214001755718</v>
      </c>
      <c r="W907" s="304">
        <f t="shared" ca="1" si="410"/>
        <v>26.984048753012502</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0.9542190365787242</v>
      </c>
      <c r="AH907" s="304">
        <f t="shared" ca="1" si="434"/>
        <v>-8.8327237881095222</v>
      </c>
    </row>
    <row r="908" spans="1:34" x14ac:dyDescent="0.2">
      <c r="A908" s="347">
        <f t="shared" ca="1" si="412"/>
        <v>1E-4</v>
      </c>
      <c r="B908" s="304">
        <f t="shared" ca="1" si="413"/>
        <v>33.351300000001885</v>
      </c>
      <c r="D908" s="306">
        <f t="shared" ca="1" si="414"/>
        <v>-0.60522938407563487</v>
      </c>
      <c r="E908" s="307">
        <f t="shared" ca="1" si="415"/>
        <v>-0.99801069472093928</v>
      </c>
      <c r="F908" s="304">
        <f t="shared" ca="1" si="416"/>
        <v>1.1671880543108484</v>
      </c>
      <c r="G908" s="306">
        <f t="shared" ca="1" si="417"/>
        <v>7.1043431312888989</v>
      </c>
      <c r="H908" s="307">
        <f t="shared" ca="1" si="418"/>
        <v>-103.43845006730989</v>
      </c>
      <c r="I908" s="304">
        <f t="shared" ca="1" si="419"/>
        <v>103.68213271173801</v>
      </c>
      <c r="J908" s="306">
        <f t="shared" ca="1" si="420"/>
        <v>644.29262010737602</v>
      </c>
      <c r="K908" s="307">
        <f t="shared" ca="1" si="421"/>
        <v>-6.7134040916772983</v>
      </c>
      <c r="L908" s="304">
        <f t="shared" ca="1" si="406"/>
        <v>644.32759534209436</v>
      </c>
      <c r="M908" s="306">
        <f t="shared" ca="1" si="422"/>
        <v>-1.5022221768556085</v>
      </c>
      <c r="N908" s="304">
        <f t="shared" ca="1" si="423"/>
        <v>-86.070990624781501</v>
      </c>
      <c r="P908" s="310">
        <f t="shared" ca="1" si="424"/>
        <v>23</v>
      </c>
      <c r="Q908" s="304">
        <f t="shared" ca="1" si="425"/>
        <v>0</v>
      </c>
      <c r="R908" s="306">
        <f t="shared" ca="1" si="426"/>
        <v>0</v>
      </c>
      <c r="S908" s="307">
        <f t="shared" ca="1" si="427"/>
        <v>3.0549999999999997</v>
      </c>
      <c r="T908" s="304">
        <f t="shared" ca="1" si="407"/>
        <v>29.969549999999998</v>
      </c>
      <c r="U908" s="311">
        <f t="shared" ca="1" si="408"/>
        <v>0</v>
      </c>
      <c r="V908" s="306">
        <f t="shared" ca="1" si="409"/>
        <v>1.2258226681464157</v>
      </c>
      <c r="W908" s="304">
        <f t="shared" ca="1" si="410"/>
        <v>26.984126332255553</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0.95419407783439603</v>
      </c>
      <c r="AH908" s="304">
        <f t="shared" ca="1" si="434"/>
        <v>-8.8327491826554834</v>
      </c>
    </row>
    <row r="909" spans="1:34" x14ac:dyDescent="0.2">
      <c r="A909" s="347">
        <f t="shared" ca="1" si="412"/>
        <v>1E-4</v>
      </c>
      <c r="B909" s="304">
        <f t="shared" ca="1" si="413"/>
        <v>33.351400000001888</v>
      </c>
      <c r="D909" s="306">
        <f t="shared" ca="1" si="414"/>
        <v>-0.60522541110995209</v>
      </c>
      <c r="E909" s="307">
        <f t="shared" ca="1" si="415"/>
        <v>-0.9979849678367021</v>
      </c>
      <c r="F909" s="304">
        <f t="shared" ca="1" si="416"/>
        <v>1.1671639963095306</v>
      </c>
      <c r="G909" s="306">
        <f t="shared" ca="1" si="417"/>
        <v>7.1042826087477877</v>
      </c>
      <c r="H909" s="307">
        <f t="shared" ca="1" si="418"/>
        <v>-103.43854986580666</v>
      </c>
      <c r="I909" s="304">
        <f t="shared" ca="1" si="419"/>
        <v>103.68222812867174</v>
      </c>
      <c r="J909" s="306">
        <f t="shared" ca="1" si="420"/>
        <v>644.29262010737602</v>
      </c>
      <c r="K909" s="307">
        <f t="shared" ca="1" si="421"/>
        <v>-6.7237479416739543</v>
      </c>
      <c r="L909" s="304">
        <f t="shared" ca="1" si="406"/>
        <v>644.32770320017335</v>
      </c>
      <c r="M909" s="306">
        <f t="shared" ca="1" si="422"/>
        <v>-1.502222825168553</v>
      </c>
      <c r="N909" s="304">
        <f t="shared" ca="1" si="423"/>
        <v>-86.071027770377029</v>
      </c>
      <c r="P909" s="310">
        <f t="shared" ca="1" si="424"/>
        <v>23</v>
      </c>
      <c r="Q909" s="304">
        <f t="shared" ca="1" si="425"/>
        <v>0</v>
      </c>
      <c r="R909" s="306">
        <f t="shared" ca="1" si="426"/>
        <v>0</v>
      </c>
      <c r="S909" s="307">
        <f t="shared" ca="1" si="427"/>
        <v>3.0549999999999997</v>
      </c>
      <c r="T909" s="304">
        <f t="shared" ca="1" si="407"/>
        <v>29.969549999999998</v>
      </c>
      <c r="U909" s="311">
        <f t="shared" ca="1" si="408"/>
        <v>0</v>
      </c>
      <c r="V909" s="306">
        <f t="shared" ca="1" si="409"/>
        <v>1.2258239361197945</v>
      </c>
      <c r="W909" s="304">
        <f t="shared" ca="1" si="410"/>
        <v>26.984203910403732</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0.95416911943982541</v>
      </c>
      <c r="AH909" s="304">
        <f t="shared" ca="1" si="434"/>
        <v>-8.8327745768430628</v>
      </c>
    </row>
    <row r="910" spans="1:34" x14ac:dyDescent="0.2">
      <c r="A910" s="347">
        <f t="shared" ca="1" si="412"/>
        <v>1E-4</v>
      </c>
      <c r="B910" s="304">
        <f t="shared" ca="1" si="413"/>
        <v>33.351500000001892</v>
      </c>
      <c r="D910" s="306">
        <f t="shared" ca="1" si="414"/>
        <v>-0.60522143814579354</v>
      </c>
      <c r="E910" s="307">
        <f t="shared" ca="1" si="415"/>
        <v>-0.99795924131552383</v>
      </c>
      <c r="F910" s="304">
        <f t="shared" ca="1" si="416"/>
        <v>1.1671399387041463</v>
      </c>
      <c r="G910" s="306">
        <f t="shared" ca="1" si="417"/>
        <v>7.1042220866039729</v>
      </c>
      <c r="H910" s="307">
        <f t="shared" ca="1" si="418"/>
        <v>-103.43864966173079</v>
      </c>
      <c r="I910" s="304">
        <f t="shared" ca="1" si="419"/>
        <v>103.68232354310966</v>
      </c>
      <c r="J910" s="306">
        <f t="shared" ca="1" si="420"/>
        <v>644.29262010737602</v>
      </c>
      <c r="K910" s="307">
        <f t="shared" ca="1" si="421"/>
        <v>-6.7340918016503313</v>
      </c>
      <c r="L910" s="304">
        <f t="shared" ca="1" si="406"/>
        <v>644.32781122439576</v>
      </c>
      <c r="M910" s="306">
        <f t="shared" ca="1" si="422"/>
        <v>-1.5022234734747815</v>
      </c>
      <c r="N910" s="304">
        <f t="shared" ca="1" si="423"/>
        <v>-86.071064915587755</v>
      </c>
      <c r="P910" s="310">
        <f t="shared" ca="1" si="424"/>
        <v>23</v>
      </c>
      <c r="Q910" s="304">
        <f t="shared" ca="1" si="425"/>
        <v>0</v>
      </c>
      <c r="R910" s="306">
        <f t="shared" ca="1" si="426"/>
        <v>0</v>
      </c>
      <c r="S910" s="307">
        <f t="shared" ca="1" si="427"/>
        <v>3.0549999999999997</v>
      </c>
      <c r="T910" s="304">
        <f t="shared" ca="1" si="407"/>
        <v>29.969549999999998</v>
      </c>
      <c r="U910" s="311">
        <f t="shared" ca="1" si="408"/>
        <v>0</v>
      </c>
      <c r="V910" s="306">
        <f t="shared" ca="1" si="409"/>
        <v>1.2258252040957089</v>
      </c>
      <c r="W910" s="304">
        <f t="shared" ca="1" si="410"/>
        <v>26.984281487457075</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0.95414416139501235</v>
      </c>
      <c r="AH910" s="304">
        <f t="shared" ca="1" si="434"/>
        <v>-8.8327999706722533</v>
      </c>
    </row>
    <row r="911" spans="1:34" x14ac:dyDescent="0.2">
      <c r="A911" s="347">
        <f t="shared" ca="1" si="412"/>
        <v>1E-4</v>
      </c>
      <c r="B911" s="304">
        <f t="shared" ca="1" si="413"/>
        <v>33.351600000001895</v>
      </c>
      <c r="D911" s="306">
        <f t="shared" ca="1" si="414"/>
        <v>-0.60521746518315778</v>
      </c>
      <c r="E911" s="307">
        <f t="shared" ca="1" si="415"/>
        <v>-0.99793351515738848</v>
      </c>
      <c r="F911" s="304">
        <f t="shared" ca="1" si="416"/>
        <v>1.167115881494682</v>
      </c>
      <c r="G911" s="306">
        <f t="shared" ca="1" si="417"/>
        <v>7.1041615648574545</v>
      </c>
      <c r="H911" s="307">
        <f t="shared" ca="1" si="418"/>
        <v>-103.4387494550823</v>
      </c>
      <c r="I911" s="304">
        <f t="shared" ca="1" si="419"/>
        <v>103.68241895505182</v>
      </c>
      <c r="J911" s="306">
        <f t="shared" ca="1" si="420"/>
        <v>644.29262010737602</v>
      </c>
      <c r="K911" s="307">
        <f t="shared" ca="1" si="421"/>
        <v>-6.7444356716061717</v>
      </c>
      <c r="L911" s="304">
        <f t="shared" ca="1" si="406"/>
        <v>644.32791941476194</v>
      </c>
      <c r="M911" s="306">
        <f t="shared" ca="1" si="422"/>
        <v>-1.5022241217742935</v>
      </c>
      <c r="N911" s="304">
        <f t="shared" ca="1" si="423"/>
        <v>-86.071102060413651</v>
      </c>
      <c r="P911" s="310">
        <f t="shared" ca="1" si="424"/>
        <v>23</v>
      </c>
      <c r="Q911" s="304">
        <f t="shared" ca="1" si="425"/>
        <v>0</v>
      </c>
      <c r="R911" s="306">
        <f t="shared" ca="1" si="426"/>
        <v>0</v>
      </c>
      <c r="S911" s="307">
        <f t="shared" ca="1" si="427"/>
        <v>3.0549999999999997</v>
      </c>
      <c r="T911" s="304">
        <f t="shared" ca="1" si="407"/>
        <v>29.969549999999998</v>
      </c>
      <c r="U911" s="311">
        <f t="shared" ca="1" si="408"/>
        <v>0</v>
      </c>
      <c r="V911" s="306">
        <f t="shared" ca="1" si="409"/>
        <v>1.225826472074159</v>
      </c>
      <c r="W911" s="304">
        <f t="shared" ca="1" si="410"/>
        <v>26.984359063415596</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0.95411920369994618</v>
      </c>
      <c r="AH911" s="304">
        <f t="shared" ca="1" si="434"/>
        <v>-8.8328253641430692</v>
      </c>
    </row>
    <row r="912" spans="1:34" x14ac:dyDescent="0.2">
      <c r="A912" s="347">
        <f t="shared" ca="1" si="412"/>
        <v>1E-4</v>
      </c>
      <c r="B912" s="304">
        <f t="shared" ca="1" si="413"/>
        <v>33.351700000001898</v>
      </c>
      <c r="D912" s="306">
        <f t="shared" ca="1" si="414"/>
        <v>-0.60521349222205023</v>
      </c>
      <c r="E912" s="307">
        <f t="shared" ca="1" si="415"/>
        <v>-0.9979077893622943</v>
      </c>
      <c r="F912" s="304">
        <f t="shared" ca="1" si="416"/>
        <v>1.167091824681139</v>
      </c>
      <c r="G912" s="306">
        <f t="shared" ca="1" si="417"/>
        <v>7.1041010435082326</v>
      </c>
      <c r="H912" s="307">
        <f t="shared" ca="1" si="418"/>
        <v>-103.43884924586123</v>
      </c>
      <c r="I912" s="304">
        <f t="shared" ca="1" si="419"/>
        <v>103.68251436449823</v>
      </c>
      <c r="J912" s="306">
        <f t="shared" ca="1" si="420"/>
        <v>644.29262010737602</v>
      </c>
      <c r="K912" s="307">
        <f t="shared" ca="1" si="421"/>
        <v>-6.754779551541219</v>
      </c>
      <c r="L912" s="304">
        <f t="shared" ca="1" si="406"/>
        <v>644.32802777127233</v>
      </c>
      <c r="M912" s="306">
        <f t="shared" ca="1" si="422"/>
        <v>-1.5022247700670894</v>
      </c>
      <c r="N912" s="304">
        <f t="shared" ca="1" si="423"/>
        <v>-86.071139204854745</v>
      </c>
      <c r="P912" s="310">
        <f t="shared" ca="1" si="424"/>
        <v>23</v>
      </c>
      <c r="Q912" s="304">
        <f t="shared" ca="1" si="425"/>
        <v>0</v>
      </c>
      <c r="R912" s="306">
        <f t="shared" ca="1" si="426"/>
        <v>0</v>
      </c>
      <c r="S912" s="307">
        <f t="shared" ca="1" si="427"/>
        <v>3.0549999999999997</v>
      </c>
      <c r="T912" s="304">
        <f t="shared" ca="1" si="407"/>
        <v>29.969549999999998</v>
      </c>
      <c r="U912" s="311">
        <f t="shared" ca="1" si="408"/>
        <v>0</v>
      </c>
      <c r="V912" s="306">
        <f t="shared" ca="1" si="409"/>
        <v>1.2258277400551441</v>
      </c>
      <c r="W912" s="304">
        <f t="shared" ca="1" si="410"/>
        <v>26.984436638279274</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0.95409424635462337</v>
      </c>
      <c r="AH912" s="304">
        <f t="shared" ca="1" si="434"/>
        <v>-8.8328507572555157</v>
      </c>
    </row>
    <row r="913" spans="1:34" x14ac:dyDescent="0.2">
      <c r="A913" s="347">
        <f t="shared" ca="1" si="412"/>
        <v>1E-4</v>
      </c>
      <c r="B913" s="304">
        <f t="shared" ca="1" si="413"/>
        <v>33.351800000001901</v>
      </c>
      <c r="D913" s="306">
        <f t="shared" ca="1" si="414"/>
        <v>-0.60520951926246935</v>
      </c>
      <c r="E913" s="307">
        <f t="shared" ca="1" si="415"/>
        <v>-0.99788206393025014</v>
      </c>
      <c r="F913" s="304">
        <f t="shared" ca="1" si="416"/>
        <v>1.1670677682635251</v>
      </c>
      <c r="G913" s="306">
        <f t="shared" ca="1" si="417"/>
        <v>7.1040405225563061</v>
      </c>
      <c r="H913" s="307">
        <f t="shared" ca="1" si="418"/>
        <v>-103.43894903406763</v>
      </c>
      <c r="I913" s="304">
        <f t="shared" ca="1" si="419"/>
        <v>103.68260977144895</v>
      </c>
      <c r="J913" s="306">
        <f t="shared" ca="1" si="420"/>
        <v>644.29262010737602</v>
      </c>
      <c r="K913" s="307">
        <f t="shared" ca="1" si="421"/>
        <v>-6.7651234414552155</v>
      </c>
      <c r="L913" s="304">
        <f t="shared" ca="1" si="406"/>
        <v>644.32813629392729</v>
      </c>
      <c r="M913" s="306">
        <f t="shared" ca="1" si="422"/>
        <v>-1.5022254183531694</v>
      </c>
      <c r="N913" s="304">
        <f t="shared" ca="1" si="423"/>
        <v>-86.071176348911038</v>
      </c>
      <c r="P913" s="310">
        <f t="shared" ca="1" si="424"/>
        <v>23</v>
      </c>
      <c r="Q913" s="304">
        <f t="shared" ca="1" si="425"/>
        <v>0</v>
      </c>
      <c r="R913" s="306">
        <f t="shared" ca="1" si="426"/>
        <v>0</v>
      </c>
      <c r="S913" s="307">
        <f t="shared" ca="1" si="427"/>
        <v>3.0549999999999997</v>
      </c>
      <c r="T913" s="304">
        <f t="shared" ca="1" si="407"/>
        <v>29.969549999999998</v>
      </c>
      <c r="U913" s="311">
        <f t="shared" ca="1" si="408"/>
        <v>0</v>
      </c>
      <c r="V913" s="306">
        <f t="shared" ca="1" si="409"/>
        <v>1.2258290080386642</v>
      </c>
      <c r="W913" s="304">
        <f t="shared" ca="1" si="410"/>
        <v>26.984514212048136</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0.954069289359051</v>
      </c>
      <c r="AH913" s="304">
        <f t="shared" ca="1" si="434"/>
        <v>-8.8328761500095823</v>
      </c>
    </row>
    <row r="914" spans="1:34" x14ac:dyDescent="0.2">
      <c r="A914" s="347">
        <f t="shared" ca="1" si="412"/>
        <v>1E-4</v>
      </c>
      <c r="B914" s="304">
        <f t="shared" ca="1" si="413"/>
        <v>33.351900000001905</v>
      </c>
      <c r="D914" s="306">
        <f t="shared" ca="1" si="414"/>
        <v>-0.60520554630441548</v>
      </c>
      <c r="E914" s="307">
        <f t="shared" ca="1" si="415"/>
        <v>-0.99785633886124181</v>
      </c>
      <c r="F914" s="304">
        <f t="shared" ca="1" si="416"/>
        <v>1.1670437122418282</v>
      </c>
      <c r="G914" s="306">
        <f t="shared" ca="1" si="417"/>
        <v>7.1039800020016761</v>
      </c>
      <c r="H914" s="307">
        <f t="shared" ca="1" si="418"/>
        <v>-103.43904881970153</v>
      </c>
      <c r="I914" s="304">
        <f t="shared" ca="1" si="419"/>
        <v>103.68270517590403</v>
      </c>
      <c r="J914" s="306">
        <f t="shared" ca="1" si="420"/>
        <v>644.29262010737602</v>
      </c>
      <c r="K914" s="307">
        <f t="shared" ca="1" si="421"/>
        <v>-6.7754673413479036</v>
      </c>
      <c r="L914" s="304">
        <f t="shared" ca="1" si="406"/>
        <v>644.32824498272714</v>
      </c>
      <c r="M914" s="306">
        <f t="shared" ca="1" si="422"/>
        <v>-1.5022260666325336</v>
      </c>
      <c r="N914" s="304">
        <f t="shared" ca="1" si="423"/>
        <v>-86.071213492582558</v>
      </c>
      <c r="P914" s="310">
        <f t="shared" ca="1" si="424"/>
        <v>23</v>
      </c>
      <c r="Q914" s="304">
        <f t="shared" ca="1" si="425"/>
        <v>0</v>
      </c>
      <c r="R914" s="306">
        <f t="shared" ca="1" si="426"/>
        <v>0</v>
      </c>
      <c r="S914" s="307">
        <f t="shared" ca="1" si="427"/>
        <v>3.0549999999999997</v>
      </c>
      <c r="T914" s="304">
        <f t="shared" ca="1" si="407"/>
        <v>29.969549999999998</v>
      </c>
      <c r="U914" s="311">
        <f t="shared" ca="1" si="408"/>
        <v>0</v>
      </c>
      <c r="V914" s="306">
        <f t="shared" ca="1" si="409"/>
        <v>1.2258302760247197</v>
      </c>
      <c r="W914" s="304">
        <f t="shared" ca="1" si="410"/>
        <v>26.984591784722209</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0.95404433271321665</v>
      </c>
      <c r="AH914" s="304">
        <f t="shared" ca="1" si="434"/>
        <v>-8.832901542405283</v>
      </c>
    </row>
    <row r="915" spans="1:34" x14ac:dyDescent="0.2">
      <c r="A915" s="347">
        <f t="shared" ca="1" si="412"/>
        <v>1E-4</v>
      </c>
      <c r="B915" s="304">
        <f t="shared" ca="1" si="413"/>
        <v>33.352000000001908</v>
      </c>
      <c r="D915" s="306">
        <f t="shared" ca="1" si="414"/>
        <v>-0.60520157334788782</v>
      </c>
      <c r="E915" s="307">
        <f t="shared" ca="1" si="415"/>
        <v>-0.99783061415526575</v>
      </c>
      <c r="F915" s="304">
        <f t="shared" ca="1" si="416"/>
        <v>1.167019656616046</v>
      </c>
      <c r="G915" s="306">
        <f t="shared" ca="1" si="417"/>
        <v>7.1039194818443416</v>
      </c>
      <c r="H915" s="307">
        <f t="shared" ca="1" si="418"/>
        <v>-103.43914860276294</v>
      </c>
      <c r="I915" s="304">
        <f t="shared" ca="1" si="419"/>
        <v>103.68280057786346</v>
      </c>
      <c r="J915" s="306">
        <f t="shared" ca="1" si="420"/>
        <v>644.29262010737602</v>
      </c>
      <c r="K915" s="307">
        <f t="shared" ca="1" si="421"/>
        <v>-6.7858112512190267</v>
      </c>
      <c r="L915" s="304">
        <f t="shared" ca="1" si="406"/>
        <v>644.32835383767235</v>
      </c>
      <c r="M915" s="306">
        <f t="shared" ca="1" si="422"/>
        <v>-1.5022267149051818</v>
      </c>
      <c r="N915" s="304">
        <f t="shared" ca="1" si="423"/>
        <v>-86.071250635869276</v>
      </c>
      <c r="P915" s="310">
        <f t="shared" ca="1" si="424"/>
        <v>23</v>
      </c>
      <c r="Q915" s="304">
        <f t="shared" ca="1" si="425"/>
        <v>0</v>
      </c>
      <c r="R915" s="306">
        <f t="shared" ca="1" si="426"/>
        <v>0</v>
      </c>
      <c r="S915" s="307">
        <f t="shared" ca="1" si="427"/>
        <v>3.0549999999999997</v>
      </c>
      <c r="T915" s="304">
        <f t="shared" ca="1" si="407"/>
        <v>29.969549999999998</v>
      </c>
      <c r="U915" s="311">
        <f t="shared" ca="1" si="408"/>
        <v>0</v>
      </c>
      <c r="V915" s="306">
        <f t="shared" ca="1" si="409"/>
        <v>1.2258315440133103</v>
      </c>
      <c r="W915" s="304">
        <f t="shared" ca="1" si="410"/>
        <v>26.984669356301477</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0.95401937641711854</v>
      </c>
      <c r="AH915" s="304">
        <f t="shared" ca="1" si="434"/>
        <v>-8.8329269344426216</v>
      </c>
    </row>
    <row r="916" spans="1:34" x14ac:dyDescent="0.2">
      <c r="A916" s="347">
        <f t="shared" ca="1" si="412"/>
        <v>1E-4</v>
      </c>
      <c r="B916" s="304">
        <f t="shared" ca="1" si="413"/>
        <v>33.352100000001911</v>
      </c>
      <c r="D916" s="306">
        <f t="shared" ca="1" si="414"/>
        <v>-0.60519760039289006</v>
      </c>
      <c r="E916" s="307">
        <f t="shared" ca="1" si="415"/>
        <v>-0.99780488981232196</v>
      </c>
      <c r="F916" s="304">
        <f t="shared" ca="1" si="416"/>
        <v>1.1669956013861802</v>
      </c>
      <c r="G916" s="306">
        <f t="shared" ca="1" si="417"/>
        <v>7.1038589620843027</v>
      </c>
      <c r="H916" s="307">
        <f t="shared" ca="1" si="418"/>
        <v>-103.43924838325192</v>
      </c>
      <c r="I916" s="304">
        <f t="shared" ca="1" si="419"/>
        <v>103.68289597732729</v>
      </c>
      <c r="J916" s="306">
        <f t="shared" ca="1" si="420"/>
        <v>644.29262010737602</v>
      </c>
      <c r="K916" s="307">
        <f t="shared" ca="1" si="421"/>
        <v>-6.7961551710683272</v>
      </c>
      <c r="L916" s="304">
        <f t="shared" ca="1" si="406"/>
        <v>644.32846285876337</v>
      </c>
      <c r="M916" s="306">
        <f t="shared" ca="1" si="422"/>
        <v>-1.5022273631711143</v>
      </c>
      <c r="N916" s="304">
        <f t="shared" ca="1" si="423"/>
        <v>-86.071287778771207</v>
      </c>
      <c r="P916" s="310">
        <f t="shared" ca="1" si="424"/>
        <v>23</v>
      </c>
      <c r="Q916" s="304">
        <f t="shared" ca="1" si="425"/>
        <v>0</v>
      </c>
      <c r="R916" s="306">
        <f t="shared" ca="1" si="426"/>
        <v>0</v>
      </c>
      <c r="S916" s="307">
        <f t="shared" ca="1" si="427"/>
        <v>3.0549999999999997</v>
      </c>
      <c r="T916" s="304">
        <f t="shared" ca="1" si="407"/>
        <v>29.969549999999998</v>
      </c>
      <c r="U916" s="311">
        <f t="shared" ca="1" si="408"/>
        <v>0</v>
      </c>
      <c r="V916" s="306">
        <f t="shared" ca="1" si="409"/>
        <v>1.2258328120044366</v>
      </c>
      <c r="W916" s="304">
        <f t="shared" ca="1" si="410"/>
        <v>26.984746926785967</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0.95399442047075489</v>
      </c>
      <c r="AH916" s="304">
        <f t="shared" ca="1" si="434"/>
        <v>-8.8329523261215979</v>
      </c>
    </row>
    <row r="917" spans="1:34" x14ac:dyDescent="0.2">
      <c r="A917" s="347">
        <f t="shared" ca="1" si="412"/>
        <v>1E-4</v>
      </c>
      <c r="B917" s="304">
        <f t="shared" ca="1" si="413"/>
        <v>33.352200000001915</v>
      </c>
      <c r="D917" s="306">
        <f t="shared" ca="1" si="414"/>
        <v>-0.60519362743942118</v>
      </c>
      <c r="E917" s="307">
        <f t="shared" ca="1" si="415"/>
        <v>-0.99777916583240689</v>
      </c>
      <c r="F917" s="304">
        <f t="shared" ca="1" si="416"/>
        <v>1.1669715465522279</v>
      </c>
      <c r="G917" s="306">
        <f t="shared" ca="1" si="417"/>
        <v>7.1037984427215584</v>
      </c>
      <c r="H917" s="307">
        <f t="shared" ca="1" si="418"/>
        <v>-103.43934816116851</v>
      </c>
      <c r="I917" s="304">
        <f t="shared" ca="1" si="419"/>
        <v>103.68299137429555</v>
      </c>
      <c r="J917" s="306">
        <f t="shared" ca="1" si="420"/>
        <v>644.29262010737602</v>
      </c>
      <c r="K917" s="307">
        <f t="shared" ca="1" si="421"/>
        <v>-6.8064991008955484</v>
      </c>
      <c r="L917" s="304">
        <f t="shared" ca="1" si="406"/>
        <v>644.32857204600043</v>
      </c>
      <c r="M917" s="306">
        <f t="shared" ca="1" si="422"/>
        <v>-1.5022280114303312</v>
      </c>
      <c r="N917" s="304">
        <f t="shared" ca="1" si="423"/>
        <v>-86.071324921288365</v>
      </c>
      <c r="P917" s="310">
        <f t="shared" ca="1" si="424"/>
        <v>23</v>
      </c>
      <c r="Q917" s="304">
        <f t="shared" ca="1" si="425"/>
        <v>0</v>
      </c>
      <c r="R917" s="306">
        <f t="shared" ca="1" si="426"/>
        <v>0</v>
      </c>
      <c r="S917" s="307">
        <f t="shared" ca="1" si="427"/>
        <v>3.0549999999999997</v>
      </c>
      <c r="T917" s="304">
        <f t="shared" ca="1" si="407"/>
        <v>29.969549999999998</v>
      </c>
      <c r="U917" s="311">
        <f t="shared" ca="1" si="408"/>
        <v>0</v>
      </c>
      <c r="V917" s="306">
        <f t="shared" ca="1" si="409"/>
        <v>1.2258340799980973</v>
      </c>
      <c r="W917" s="304">
        <f t="shared" ca="1" si="410"/>
        <v>26.984824496175662</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0.95396946487412393</v>
      </c>
      <c r="AH917" s="304">
        <f t="shared" ca="1" si="434"/>
        <v>-8.8329777174422155</v>
      </c>
    </row>
    <row r="918" spans="1:34" x14ac:dyDescent="0.2">
      <c r="A918" s="347">
        <f t="shared" ca="1" si="412"/>
        <v>1E-4</v>
      </c>
      <c r="B918" s="304">
        <f t="shared" ca="1" si="413"/>
        <v>33.352300000001918</v>
      </c>
      <c r="D918" s="306">
        <f t="shared" ca="1" si="414"/>
        <v>-0.60518965448748063</v>
      </c>
      <c r="E918" s="307">
        <f t="shared" ca="1" si="415"/>
        <v>-0.99775344221552054</v>
      </c>
      <c r="F918" s="304">
        <f t="shared" ca="1" si="416"/>
        <v>1.1669474921141894</v>
      </c>
      <c r="G918" s="306">
        <f t="shared" ca="1" si="417"/>
        <v>7.1037379237561096</v>
      </c>
      <c r="H918" s="307">
        <f t="shared" ca="1" si="418"/>
        <v>-103.43944793651274</v>
      </c>
      <c r="I918" s="304">
        <f t="shared" ca="1" si="419"/>
        <v>103.68308676876832</v>
      </c>
      <c r="J918" s="306">
        <f t="shared" ca="1" si="420"/>
        <v>644.29262010737602</v>
      </c>
      <c r="K918" s="307">
        <f t="shared" ca="1" si="421"/>
        <v>-6.8168430407004328</v>
      </c>
      <c r="L918" s="304">
        <f t="shared" ca="1" si="406"/>
        <v>644.3286813993841</v>
      </c>
      <c r="M918" s="306">
        <f t="shared" ca="1" si="422"/>
        <v>-1.5022286596828327</v>
      </c>
      <c r="N918" s="304">
        <f t="shared" ca="1" si="423"/>
        <v>-86.071362063420764</v>
      </c>
      <c r="P918" s="310">
        <f t="shared" ca="1" si="424"/>
        <v>23</v>
      </c>
      <c r="Q918" s="304">
        <f t="shared" ca="1" si="425"/>
        <v>0</v>
      </c>
      <c r="R918" s="306">
        <f t="shared" ca="1" si="426"/>
        <v>0</v>
      </c>
      <c r="S918" s="307">
        <f t="shared" ca="1" si="427"/>
        <v>3.0549999999999997</v>
      </c>
      <c r="T918" s="304">
        <f t="shared" ca="1" si="407"/>
        <v>29.969549999999998</v>
      </c>
      <c r="U918" s="311">
        <f t="shared" ca="1" si="408"/>
        <v>0</v>
      </c>
      <c r="V918" s="306">
        <f t="shared" ca="1" si="409"/>
        <v>1.2258353479942941</v>
      </c>
      <c r="W918" s="304">
        <f t="shared" ca="1" si="410"/>
        <v>26.984902064470628</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0.95394450962722566</v>
      </c>
      <c r="AH918" s="304">
        <f t="shared" ca="1" si="434"/>
        <v>-8.8330031084044727</v>
      </c>
    </row>
    <row r="919" spans="1:34" x14ac:dyDescent="0.2">
      <c r="A919" s="347">
        <f t="shared" ca="1" si="412"/>
        <v>1E-4</v>
      </c>
      <c r="B919" s="304">
        <f t="shared" ca="1" si="413"/>
        <v>33.352400000001921</v>
      </c>
      <c r="D919" s="306">
        <f t="shared" ca="1" si="414"/>
        <v>-0.60518568153707086</v>
      </c>
      <c r="E919" s="307">
        <f t="shared" ca="1" si="415"/>
        <v>-0.99772771896164691</v>
      </c>
      <c r="F919" s="304">
        <f t="shared" ca="1" si="416"/>
        <v>1.1669234380720528</v>
      </c>
      <c r="G919" s="306">
        <f t="shared" ca="1" si="417"/>
        <v>7.1036774051879554</v>
      </c>
      <c r="H919" s="307">
        <f t="shared" ca="1" si="418"/>
        <v>-103.43954770928462</v>
      </c>
      <c r="I919" s="304">
        <f t="shared" ca="1" si="419"/>
        <v>103.68318216074557</v>
      </c>
      <c r="J919" s="306">
        <f t="shared" ca="1" si="420"/>
        <v>644.29262010737602</v>
      </c>
      <c r="K919" s="307">
        <f t="shared" ca="1" si="421"/>
        <v>-6.8271869904827227</v>
      </c>
      <c r="L919" s="304">
        <f t="shared" ca="1" si="406"/>
        <v>644.32879091891471</v>
      </c>
      <c r="M919" s="306">
        <f t="shared" ca="1" si="422"/>
        <v>-1.5022293079286184</v>
      </c>
      <c r="N919" s="304">
        <f t="shared" ca="1" si="423"/>
        <v>-86.071399205168376</v>
      </c>
      <c r="P919" s="310">
        <f t="shared" ca="1" si="424"/>
        <v>23</v>
      </c>
      <c r="Q919" s="304">
        <f t="shared" ca="1" si="425"/>
        <v>0</v>
      </c>
      <c r="R919" s="306">
        <f t="shared" ca="1" si="426"/>
        <v>0</v>
      </c>
      <c r="S919" s="307">
        <f t="shared" ca="1" si="427"/>
        <v>3.0549999999999997</v>
      </c>
      <c r="T919" s="304">
        <f t="shared" ca="1" si="407"/>
        <v>29.969549999999998</v>
      </c>
      <c r="U919" s="311">
        <f t="shared" ca="1" si="408"/>
        <v>0</v>
      </c>
      <c r="V919" s="306">
        <f t="shared" ca="1" si="409"/>
        <v>1.2258366159930254</v>
      </c>
      <c r="W919" s="304">
        <f t="shared" ca="1" si="410"/>
        <v>26.984979631670825</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0.95391955473004231</v>
      </c>
      <c r="AH919" s="304">
        <f t="shared" ca="1" si="434"/>
        <v>-8.8330284990083889</v>
      </c>
    </row>
    <row r="920" spans="1:34" x14ac:dyDescent="0.2">
      <c r="A920" s="347">
        <f t="shared" ca="1" si="412"/>
        <v>1E-4</v>
      </c>
      <c r="B920" s="304">
        <f t="shared" ca="1" si="413"/>
        <v>33.352500000001925</v>
      </c>
      <c r="D920" s="306">
        <f t="shared" ca="1" si="414"/>
        <v>-0.60518170858819431</v>
      </c>
      <c r="E920" s="307">
        <f t="shared" ca="1" si="415"/>
        <v>-0.99770199607079313</v>
      </c>
      <c r="F920" s="304">
        <f t="shared" ca="1" si="416"/>
        <v>1.1668993844258257</v>
      </c>
      <c r="G920" s="306">
        <f t="shared" ca="1" si="417"/>
        <v>7.1036168870170968</v>
      </c>
      <c r="H920" s="307">
        <f t="shared" ca="1" si="418"/>
        <v>-103.43964747948424</v>
      </c>
      <c r="I920" s="304">
        <f t="shared" ca="1" si="419"/>
        <v>103.68327755022737</v>
      </c>
      <c r="J920" s="306">
        <f t="shared" ca="1" si="420"/>
        <v>644.29262010737602</v>
      </c>
      <c r="K920" s="307">
        <f t="shared" ca="1" si="421"/>
        <v>-6.8375309502421615</v>
      </c>
      <c r="L920" s="304">
        <f t="shared" ca="1" si="406"/>
        <v>644.32890060459272</v>
      </c>
      <c r="M920" s="306">
        <f t="shared" ca="1" si="422"/>
        <v>-1.5022299561676891</v>
      </c>
      <c r="N920" s="304">
        <f t="shared" ca="1" si="423"/>
        <v>-86.071436346531229</v>
      </c>
      <c r="P920" s="310">
        <f t="shared" ca="1" si="424"/>
        <v>23</v>
      </c>
      <c r="Q920" s="304">
        <f t="shared" ca="1" si="425"/>
        <v>0</v>
      </c>
      <c r="R920" s="306">
        <f t="shared" ca="1" si="426"/>
        <v>0</v>
      </c>
      <c r="S920" s="307">
        <f t="shared" ca="1" si="427"/>
        <v>3.0549999999999997</v>
      </c>
      <c r="T920" s="304">
        <f t="shared" ca="1" si="407"/>
        <v>29.969549999999998</v>
      </c>
      <c r="U920" s="311">
        <f t="shared" ca="1" si="408"/>
        <v>0</v>
      </c>
      <c r="V920" s="306">
        <f t="shared" ca="1" si="409"/>
        <v>1.2258378839942918</v>
      </c>
      <c r="W920" s="304">
        <f t="shared" ca="1" si="410"/>
        <v>26.985057197776268</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0.95389460018258454</v>
      </c>
      <c r="AH920" s="304">
        <f t="shared" ca="1" si="434"/>
        <v>-8.8330538892539536</v>
      </c>
    </row>
    <row r="921" spans="1:34" x14ac:dyDescent="0.2">
      <c r="A921" s="347">
        <f t="shared" ca="1" si="412"/>
        <v>1E-4</v>
      </c>
      <c r="B921" s="304">
        <f t="shared" ca="1" si="413"/>
        <v>33.352600000001928</v>
      </c>
      <c r="D921" s="306">
        <f t="shared" ca="1" si="414"/>
        <v>-0.60517773564084654</v>
      </c>
      <c r="E921" s="307">
        <f t="shared" ca="1" si="415"/>
        <v>-0.99767627354296096</v>
      </c>
      <c r="F921" s="304">
        <f t="shared" ca="1" si="416"/>
        <v>1.166875331175508</v>
      </c>
      <c r="G921" s="306">
        <f t="shared" ca="1" si="417"/>
        <v>7.1035563692435328</v>
      </c>
      <c r="H921" s="307">
        <f t="shared" ca="1" si="418"/>
        <v>-103.4397472471116</v>
      </c>
      <c r="I921" s="304">
        <f t="shared" ca="1" si="419"/>
        <v>103.68337293721376</v>
      </c>
      <c r="J921" s="306">
        <f t="shared" ca="1" si="420"/>
        <v>644.29262010737602</v>
      </c>
      <c r="K921" s="307">
        <f t="shared" ca="1" si="421"/>
        <v>-6.8478749199784916</v>
      </c>
      <c r="L921" s="304">
        <f t="shared" ca="1" si="406"/>
        <v>644.32901045641825</v>
      </c>
      <c r="M921" s="306">
        <f t="shared" ca="1" si="422"/>
        <v>-1.5022306044000444</v>
      </c>
      <c r="N921" s="304">
        <f t="shared" ca="1" si="423"/>
        <v>-86.071473487509337</v>
      </c>
      <c r="P921" s="310">
        <f t="shared" ca="1" si="424"/>
        <v>23</v>
      </c>
      <c r="Q921" s="304">
        <f t="shared" ca="1" si="425"/>
        <v>0</v>
      </c>
      <c r="R921" s="306">
        <f t="shared" ca="1" si="426"/>
        <v>0</v>
      </c>
      <c r="S921" s="307">
        <f t="shared" ca="1" si="427"/>
        <v>3.0549999999999997</v>
      </c>
      <c r="T921" s="304">
        <f t="shared" ca="1" si="407"/>
        <v>29.969549999999998</v>
      </c>
      <c r="U921" s="311">
        <f t="shared" ca="1" si="408"/>
        <v>0</v>
      </c>
      <c r="V921" s="306">
        <f t="shared" ca="1" si="409"/>
        <v>1.2258391519980936</v>
      </c>
      <c r="W921" s="304">
        <f t="shared" ca="1" si="410"/>
        <v>26.985134762786995</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0.95386964598485058</v>
      </c>
      <c r="AH921" s="304">
        <f t="shared" ca="1" si="434"/>
        <v>-8.8330792791411685</v>
      </c>
    </row>
    <row r="922" spans="1:34" x14ac:dyDescent="0.2">
      <c r="A922" s="347">
        <f t="shared" ca="1" si="412"/>
        <v>1E-4</v>
      </c>
      <c r="B922" s="304">
        <f t="shared" ca="1" si="413"/>
        <v>33.352700000001931</v>
      </c>
      <c r="D922" s="306">
        <f t="shared" ca="1" si="414"/>
        <v>-0.60517376269503154</v>
      </c>
      <c r="E922" s="307">
        <f t="shared" ca="1" si="415"/>
        <v>-0.99765055137813263</v>
      </c>
      <c r="F922" s="304">
        <f t="shared" ca="1" si="416"/>
        <v>1.1668512783210867</v>
      </c>
      <c r="G922" s="306">
        <f t="shared" ca="1" si="417"/>
        <v>7.1034958518672635</v>
      </c>
      <c r="H922" s="307">
        <f t="shared" ca="1" si="418"/>
        <v>-103.43984701216674</v>
      </c>
      <c r="I922" s="304">
        <f t="shared" ca="1" si="419"/>
        <v>103.68346832170477</v>
      </c>
      <c r="J922" s="306">
        <f t="shared" ca="1" si="420"/>
        <v>644.29262010737602</v>
      </c>
      <c r="K922" s="307">
        <f t="shared" ca="1" si="421"/>
        <v>-6.8582188996914555</v>
      </c>
      <c r="L922" s="304">
        <f t="shared" ca="1" si="406"/>
        <v>644.32912047439208</v>
      </c>
      <c r="M922" s="306">
        <f t="shared" ca="1" si="422"/>
        <v>-1.5022312526256845</v>
      </c>
      <c r="N922" s="304">
        <f t="shared" ca="1" si="423"/>
        <v>-86.071510628102686</v>
      </c>
      <c r="P922" s="310">
        <f t="shared" ca="1" si="424"/>
        <v>23</v>
      </c>
      <c r="Q922" s="304">
        <f t="shared" ca="1" si="425"/>
        <v>0</v>
      </c>
      <c r="R922" s="306">
        <f t="shared" ca="1" si="426"/>
        <v>0</v>
      </c>
      <c r="S922" s="307">
        <f t="shared" ca="1" si="427"/>
        <v>3.0549999999999997</v>
      </c>
      <c r="T922" s="304">
        <f t="shared" ca="1" si="407"/>
        <v>29.969549999999998</v>
      </c>
      <c r="U922" s="311">
        <f t="shared" ca="1" si="408"/>
        <v>0</v>
      </c>
      <c r="V922" s="306">
        <f t="shared" ca="1" si="409"/>
        <v>1.2258404200044302</v>
      </c>
      <c r="W922" s="304">
        <f t="shared" ca="1" si="410"/>
        <v>26.985212326703007</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0.95384469213682443</v>
      </c>
      <c r="AH922" s="304">
        <f t="shared" ca="1" si="434"/>
        <v>-8.8331046686700478</v>
      </c>
    </row>
    <row r="923" spans="1:34" x14ac:dyDescent="0.2">
      <c r="A923" s="347">
        <f t="shared" ca="1" si="412"/>
        <v>1E-4</v>
      </c>
      <c r="B923" s="304">
        <f t="shared" ca="1" si="413"/>
        <v>33.352800000001935</v>
      </c>
      <c r="D923" s="306">
        <f t="shared" ca="1" si="414"/>
        <v>-0.60516978975075064</v>
      </c>
      <c r="E923" s="307">
        <f t="shared" ca="1" si="415"/>
        <v>-0.99762482957630993</v>
      </c>
      <c r="F923" s="304">
        <f t="shared" ca="1" si="416"/>
        <v>1.1668272258625649</v>
      </c>
      <c r="G923" s="306">
        <f t="shared" ca="1" si="417"/>
        <v>7.1034353348882888</v>
      </c>
      <c r="H923" s="307">
        <f t="shared" ca="1" si="418"/>
        <v>-103.4399467746497</v>
      </c>
      <c r="I923" s="304">
        <f t="shared" ca="1" si="419"/>
        <v>103.68356370370041</v>
      </c>
      <c r="J923" s="306">
        <f t="shared" ca="1" si="420"/>
        <v>644.29262010737602</v>
      </c>
      <c r="K923" s="307">
        <f t="shared" ca="1" si="421"/>
        <v>-6.8685628893807964</v>
      </c>
      <c r="L923" s="304">
        <f t="shared" ca="1" si="406"/>
        <v>644.32923065851423</v>
      </c>
      <c r="M923" s="306">
        <f t="shared" ca="1" si="422"/>
        <v>-1.5022319008446094</v>
      </c>
      <c r="N923" s="304">
        <f t="shared" ca="1" si="423"/>
        <v>-86.071547768311291</v>
      </c>
      <c r="P923" s="310">
        <f t="shared" ca="1" si="424"/>
        <v>23</v>
      </c>
      <c r="Q923" s="304">
        <f t="shared" ca="1" si="425"/>
        <v>0</v>
      </c>
      <c r="R923" s="306">
        <f t="shared" ca="1" si="426"/>
        <v>0</v>
      </c>
      <c r="S923" s="307">
        <f t="shared" ca="1" si="427"/>
        <v>3.0549999999999997</v>
      </c>
      <c r="T923" s="304">
        <f t="shared" ca="1" si="407"/>
        <v>29.969549999999998</v>
      </c>
      <c r="U923" s="311">
        <f t="shared" ca="1" si="408"/>
        <v>0</v>
      </c>
      <c r="V923" s="306">
        <f t="shared" ca="1" si="409"/>
        <v>1.2258416880133016</v>
      </c>
      <c r="W923" s="304">
        <f t="shared" ca="1" si="410"/>
        <v>26.985289889524292</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0.95381973863850789</v>
      </c>
      <c r="AH923" s="304">
        <f t="shared" ca="1" si="434"/>
        <v>-8.8331300578405916</v>
      </c>
    </row>
    <row r="924" spans="1:34" x14ac:dyDescent="0.2">
      <c r="A924" s="347">
        <f t="shared" ca="1" si="412"/>
        <v>1E-4</v>
      </c>
      <c r="B924" s="304">
        <f t="shared" ca="1" si="413"/>
        <v>33.352900000001938</v>
      </c>
      <c r="D924" s="306">
        <f t="shared" ca="1" si="414"/>
        <v>-0.60516581680800274</v>
      </c>
      <c r="E924" s="307">
        <f t="shared" ca="1" si="415"/>
        <v>-0.99759910813749642</v>
      </c>
      <c r="F924" s="304">
        <f t="shared" ca="1" si="416"/>
        <v>1.1668031737999454</v>
      </c>
      <c r="G924" s="306">
        <f t="shared" ca="1" si="417"/>
        <v>7.1033748183066079</v>
      </c>
      <c r="H924" s="307">
        <f t="shared" ca="1" si="418"/>
        <v>-103.44004653456051</v>
      </c>
      <c r="I924" s="304">
        <f t="shared" ca="1" si="419"/>
        <v>103.68365908320074</v>
      </c>
      <c r="J924" s="306">
        <f t="shared" ca="1" si="420"/>
        <v>644.29262010737602</v>
      </c>
      <c r="K924" s="307">
        <f t="shared" ca="1" si="421"/>
        <v>-6.8789068890462568</v>
      </c>
      <c r="L924" s="304">
        <f t="shared" ca="1" si="406"/>
        <v>644.32934100878538</v>
      </c>
      <c r="M924" s="306">
        <f t="shared" ca="1" si="422"/>
        <v>-1.5022325490568196</v>
      </c>
      <c r="N924" s="304">
        <f t="shared" ca="1" si="423"/>
        <v>-86.071584908135165</v>
      </c>
      <c r="P924" s="310">
        <f t="shared" ca="1" si="424"/>
        <v>23</v>
      </c>
      <c r="Q924" s="304">
        <f t="shared" ca="1" si="425"/>
        <v>0</v>
      </c>
      <c r="R924" s="306">
        <f t="shared" ca="1" si="426"/>
        <v>0</v>
      </c>
      <c r="S924" s="307">
        <f t="shared" ca="1" si="427"/>
        <v>3.0549999999999997</v>
      </c>
      <c r="T924" s="304">
        <f t="shared" ca="1" si="407"/>
        <v>29.969549999999998</v>
      </c>
      <c r="U924" s="311">
        <f t="shared" ca="1" si="408"/>
        <v>0</v>
      </c>
      <c r="V924" s="306">
        <f t="shared" ca="1" si="409"/>
        <v>1.2258429560247086</v>
      </c>
      <c r="W924" s="304">
        <f t="shared" ca="1" si="410"/>
        <v>26.985367451250887</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0.95379478548990804</v>
      </c>
      <c r="AH924" s="304">
        <f t="shared" ca="1" si="434"/>
        <v>-8.8331554466527962</v>
      </c>
    </row>
    <row r="925" spans="1:34" x14ac:dyDescent="0.2">
      <c r="A925" s="347">
        <f t="shared" ca="1" si="412"/>
        <v>1E-4</v>
      </c>
      <c r="B925" s="304">
        <f t="shared" ca="1" si="413"/>
        <v>33.353000000001941</v>
      </c>
      <c r="D925" s="306">
        <f t="shared" ca="1" si="414"/>
        <v>-0.60516184386678806</v>
      </c>
      <c r="E925" s="307">
        <f t="shared" ca="1" si="415"/>
        <v>-0.99757338706167786</v>
      </c>
      <c r="F925" s="304">
        <f t="shared" ca="1" si="416"/>
        <v>1.1667791221332162</v>
      </c>
      <c r="G925" s="306">
        <f t="shared" ca="1" si="417"/>
        <v>7.1033143021222216</v>
      </c>
      <c r="H925" s="307">
        <f t="shared" ca="1" si="418"/>
        <v>-103.44014629189921</v>
      </c>
      <c r="I925" s="304">
        <f t="shared" ca="1" si="419"/>
        <v>103.68375446020579</v>
      </c>
      <c r="J925" s="306">
        <f t="shared" ca="1" si="420"/>
        <v>644.29262010737602</v>
      </c>
      <c r="K925" s="307">
        <f t="shared" ca="1" si="421"/>
        <v>-6.88925089868758</v>
      </c>
      <c r="L925" s="304">
        <f t="shared" ca="1" si="406"/>
        <v>644.32945152520585</v>
      </c>
      <c r="M925" s="306">
        <f t="shared" ca="1" si="422"/>
        <v>-1.5022331972623146</v>
      </c>
      <c r="N925" s="304">
        <f t="shared" ca="1" si="423"/>
        <v>-86.07162204757428</v>
      </c>
      <c r="P925" s="310">
        <f t="shared" ca="1" si="424"/>
        <v>23</v>
      </c>
      <c r="Q925" s="304">
        <f t="shared" ca="1" si="425"/>
        <v>0</v>
      </c>
      <c r="R925" s="306">
        <f t="shared" ca="1" si="426"/>
        <v>0</v>
      </c>
      <c r="S925" s="307">
        <f t="shared" ca="1" si="427"/>
        <v>3.0549999999999997</v>
      </c>
      <c r="T925" s="304">
        <f t="shared" ca="1" si="407"/>
        <v>29.969549999999998</v>
      </c>
      <c r="U925" s="311">
        <f t="shared" ca="1" si="408"/>
        <v>0</v>
      </c>
      <c r="V925" s="306">
        <f t="shared" ca="1" si="409"/>
        <v>1.22584422403865</v>
      </c>
      <c r="W925" s="304">
        <f t="shared" ca="1" si="410"/>
        <v>26.985445011882788</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0.95376983269100712</v>
      </c>
      <c r="AH925" s="304">
        <f t="shared" ca="1" si="434"/>
        <v>-8.8331808351066741</v>
      </c>
    </row>
    <row r="926" spans="1:34" x14ac:dyDescent="0.2">
      <c r="A926" s="347">
        <f t="shared" ca="1" si="412"/>
        <v>1E-4</v>
      </c>
      <c r="B926" s="304">
        <f t="shared" ca="1" si="413"/>
        <v>33.353100000001945</v>
      </c>
      <c r="D926" s="306">
        <f t="shared" ca="1" si="414"/>
        <v>-0.60515787092710971</v>
      </c>
      <c r="E926" s="307">
        <f t="shared" ca="1" si="415"/>
        <v>-0.99754766634885961</v>
      </c>
      <c r="F926" s="304">
        <f t="shared" ca="1" si="416"/>
        <v>1.1667550708623846</v>
      </c>
      <c r="G926" s="306">
        <f t="shared" ca="1" si="417"/>
        <v>7.103253786335129</v>
      </c>
      <c r="H926" s="307">
        <f t="shared" ca="1" si="418"/>
        <v>-103.44024604666585</v>
      </c>
      <c r="I926" s="304">
        <f t="shared" ca="1" si="419"/>
        <v>103.68384983471559</v>
      </c>
      <c r="J926" s="306">
        <f t="shared" ca="1" si="420"/>
        <v>644.29262010737602</v>
      </c>
      <c r="K926" s="307">
        <f t="shared" ca="1" si="421"/>
        <v>-6.8995949183045084</v>
      </c>
      <c r="L926" s="304">
        <f t="shared" ca="1" si="406"/>
        <v>644.32956220777601</v>
      </c>
      <c r="M926" s="306">
        <f t="shared" ca="1" si="422"/>
        <v>-1.5022338454610948</v>
      </c>
      <c r="N926" s="304">
        <f t="shared" ca="1" si="423"/>
        <v>-86.071659186628679</v>
      </c>
      <c r="P926" s="310">
        <f t="shared" ca="1" si="424"/>
        <v>23</v>
      </c>
      <c r="Q926" s="304">
        <f t="shared" ca="1" si="425"/>
        <v>0</v>
      </c>
      <c r="R926" s="306">
        <f t="shared" ca="1" si="426"/>
        <v>0</v>
      </c>
      <c r="S926" s="307">
        <f t="shared" ca="1" si="427"/>
        <v>3.0549999999999997</v>
      </c>
      <c r="T926" s="304">
        <f t="shared" ca="1" si="407"/>
        <v>29.969549999999998</v>
      </c>
      <c r="U926" s="311">
        <f t="shared" ca="1" si="408"/>
        <v>0</v>
      </c>
      <c r="V926" s="306">
        <f t="shared" ca="1" si="409"/>
        <v>1.2258454920551267</v>
      </c>
      <c r="W926" s="304">
        <f t="shared" ca="1" si="410"/>
        <v>26.985522571420006</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0.9537448802418087</v>
      </c>
      <c r="AH926" s="304">
        <f t="shared" ca="1" si="434"/>
        <v>-8.8332062232022235</v>
      </c>
    </row>
    <row r="927" spans="1:34" x14ac:dyDescent="0.2">
      <c r="A927" s="347">
        <f t="shared" ca="1" si="412"/>
        <v>1E-4</v>
      </c>
      <c r="B927" s="304">
        <f t="shared" ca="1" si="413"/>
        <v>33.353200000001948</v>
      </c>
      <c r="D927" s="306">
        <f t="shared" ca="1" si="414"/>
        <v>-0.60515389798896679</v>
      </c>
      <c r="E927" s="307">
        <f t="shared" ca="1" si="415"/>
        <v>-0.99752194599903454</v>
      </c>
      <c r="F927" s="304">
        <f t="shared" ca="1" si="416"/>
        <v>1.1667310199874441</v>
      </c>
      <c r="G927" s="306">
        <f t="shared" ca="1" si="417"/>
        <v>7.1031932709453303</v>
      </c>
      <c r="H927" s="307">
        <f t="shared" ca="1" si="418"/>
        <v>-103.44034579886045</v>
      </c>
      <c r="I927" s="304">
        <f t="shared" ca="1" si="419"/>
        <v>103.68394520673019</v>
      </c>
      <c r="J927" s="306">
        <f t="shared" ca="1" si="420"/>
        <v>644.29262010737602</v>
      </c>
      <c r="K927" s="307">
        <f t="shared" ca="1" si="421"/>
        <v>-6.9099389478967845</v>
      </c>
      <c r="L927" s="304">
        <f t="shared" ca="1" si="406"/>
        <v>644.32967305649618</v>
      </c>
      <c r="M927" s="306">
        <f t="shared" ca="1" si="422"/>
        <v>-1.5022344936531604</v>
      </c>
      <c r="N927" s="304">
        <f t="shared" ca="1" si="423"/>
        <v>-86.071696325298348</v>
      </c>
      <c r="P927" s="310">
        <f t="shared" ca="1" si="424"/>
        <v>23</v>
      </c>
      <c r="Q927" s="304">
        <f t="shared" ca="1" si="425"/>
        <v>0</v>
      </c>
      <c r="R927" s="306">
        <f t="shared" ca="1" si="426"/>
        <v>0</v>
      </c>
      <c r="S927" s="307">
        <f t="shared" ca="1" si="427"/>
        <v>3.0549999999999997</v>
      </c>
      <c r="T927" s="304">
        <f t="shared" ca="1" si="407"/>
        <v>29.969549999999998</v>
      </c>
      <c r="U927" s="311">
        <f t="shared" ca="1" si="408"/>
        <v>0</v>
      </c>
      <c r="V927" s="306">
        <f t="shared" ca="1" si="409"/>
        <v>1.2258467600741383</v>
      </c>
      <c r="W927" s="304">
        <f t="shared" ca="1" si="410"/>
        <v>26.985600129862572</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0.95371992814231454</v>
      </c>
      <c r="AH927" s="304">
        <f t="shared" ca="1" si="434"/>
        <v>-8.8332316109394462</v>
      </c>
    </row>
    <row r="928" spans="1:34" x14ac:dyDescent="0.2">
      <c r="A928" s="347">
        <f t="shared" ca="1" si="412"/>
        <v>1E-4</v>
      </c>
      <c r="B928" s="304">
        <f t="shared" ca="1" si="413"/>
        <v>33.353300000001951</v>
      </c>
      <c r="D928" s="306">
        <f t="shared" ca="1" si="414"/>
        <v>-0.60514992505235976</v>
      </c>
      <c r="E928" s="307">
        <f t="shared" ca="1" si="415"/>
        <v>-0.99749622601219556</v>
      </c>
      <c r="F928" s="304">
        <f t="shared" ca="1" si="416"/>
        <v>1.1667069695083894</v>
      </c>
      <c r="G928" s="306">
        <f t="shared" ca="1" si="417"/>
        <v>7.1031327559528252</v>
      </c>
      <c r="H928" s="307">
        <f t="shared" ca="1" si="418"/>
        <v>-103.44044554848305</v>
      </c>
      <c r="I928" s="304">
        <f t="shared" ca="1" si="419"/>
        <v>103.68404057624961</v>
      </c>
      <c r="J928" s="306">
        <f t="shared" ca="1" si="420"/>
        <v>644.29262010737602</v>
      </c>
      <c r="K928" s="307">
        <f t="shared" ca="1" si="421"/>
        <v>-6.9202829874641516</v>
      </c>
      <c r="L928" s="304">
        <f t="shared" ca="1" si="406"/>
        <v>644.32978407136682</v>
      </c>
      <c r="M928" s="306">
        <f t="shared" ca="1" si="422"/>
        <v>-1.5022351418385114</v>
      </c>
      <c r="N928" s="304">
        <f t="shared" ca="1" si="423"/>
        <v>-86.0717334635833</v>
      </c>
      <c r="P928" s="310">
        <f t="shared" ca="1" si="424"/>
        <v>23</v>
      </c>
      <c r="Q928" s="304">
        <f t="shared" ca="1" si="425"/>
        <v>0</v>
      </c>
      <c r="R928" s="306">
        <f t="shared" ca="1" si="426"/>
        <v>0</v>
      </c>
      <c r="S928" s="307">
        <f t="shared" ca="1" si="427"/>
        <v>3.0549999999999997</v>
      </c>
      <c r="T928" s="304">
        <f t="shared" ca="1" si="407"/>
        <v>29.969549999999998</v>
      </c>
      <c r="U928" s="311">
        <f t="shared" ca="1" si="408"/>
        <v>0</v>
      </c>
      <c r="V928" s="306">
        <f t="shared" ca="1" si="409"/>
        <v>1.2258480280956845</v>
      </c>
      <c r="W928" s="304">
        <f t="shared" ca="1" si="410"/>
        <v>26.985677687210465</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0.95369497639250866</v>
      </c>
      <c r="AH928" s="304">
        <f t="shared" ca="1" si="434"/>
        <v>-8.8332569983183546</v>
      </c>
    </row>
    <row r="929" spans="1:34" x14ac:dyDescent="0.2">
      <c r="A929" s="347">
        <f t="shared" ca="1" si="412"/>
        <v>1E-4</v>
      </c>
      <c r="B929" s="304">
        <f t="shared" ca="1" si="413"/>
        <v>33.353400000001955</v>
      </c>
      <c r="D929" s="306">
        <f t="shared" ca="1" si="414"/>
        <v>-0.60514595211728905</v>
      </c>
      <c r="E929" s="307">
        <f t="shared" ca="1" si="415"/>
        <v>-0.99747050638834622</v>
      </c>
      <c r="F929" s="304">
        <f t="shared" ca="1" si="416"/>
        <v>1.1666829194252242</v>
      </c>
      <c r="G929" s="306">
        <f t="shared" ca="1" si="417"/>
        <v>7.1030722413576131</v>
      </c>
      <c r="H929" s="307">
        <f t="shared" ca="1" si="418"/>
        <v>-103.4405452955337</v>
      </c>
      <c r="I929" s="304">
        <f t="shared" ca="1" si="419"/>
        <v>103.6841359432739</v>
      </c>
      <c r="J929" s="306">
        <f t="shared" ca="1" si="420"/>
        <v>644.29262010737602</v>
      </c>
      <c r="K929" s="307">
        <f t="shared" ca="1" si="421"/>
        <v>-6.9306270370063521</v>
      </c>
      <c r="L929" s="304">
        <f t="shared" ca="1" si="406"/>
        <v>644.32989525238827</v>
      </c>
      <c r="M929" s="306">
        <f t="shared" ca="1" si="422"/>
        <v>-1.5022357900171479</v>
      </c>
      <c r="N929" s="304">
        <f t="shared" ca="1" si="423"/>
        <v>-86.071770601483536</v>
      </c>
      <c r="P929" s="310">
        <f t="shared" ca="1" si="424"/>
        <v>23</v>
      </c>
      <c r="Q929" s="304">
        <f t="shared" ca="1" si="425"/>
        <v>0</v>
      </c>
      <c r="R929" s="306">
        <f t="shared" ca="1" si="426"/>
        <v>0</v>
      </c>
      <c r="S929" s="307">
        <f t="shared" ca="1" si="427"/>
        <v>3.0549999999999997</v>
      </c>
      <c r="T929" s="304">
        <f t="shared" ca="1" si="407"/>
        <v>29.969549999999998</v>
      </c>
      <c r="U929" s="311">
        <f t="shared" ca="1" si="408"/>
        <v>0</v>
      </c>
      <c r="V929" s="306">
        <f t="shared" ca="1" si="409"/>
        <v>1.2258492961197658</v>
      </c>
      <c r="W929" s="304">
        <f t="shared" ca="1" si="410"/>
        <v>26.985755243463714</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0.95367002499239817</v>
      </c>
      <c r="AH929" s="304">
        <f t="shared" ca="1" si="434"/>
        <v>-8.8332823853389417</v>
      </c>
    </row>
    <row r="930" spans="1:34" x14ac:dyDescent="0.2">
      <c r="A930" s="347">
        <f t="shared" ca="1" si="412"/>
        <v>1E-4</v>
      </c>
      <c r="B930" s="304">
        <f t="shared" ca="1" si="413"/>
        <v>33.353500000001958</v>
      </c>
      <c r="D930" s="306">
        <f t="shared" ca="1" si="414"/>
        <v>-0.60514197918375467</v>
      </c>
      <c r="E930" s="307">
        <f t="shared" ca="1" si="415"/>
        <v>-0.99744478712747764</v>
      </c>
      <c r="F930" s="304">
        <f t="shared" ca="1" si="416"/>
        <v>1.1666588697379414</v>
      </c>
      <c r="G930" s="306">
        <f t="shared" ca="1" si="417"/>
        <v>7.1030117271596946</v>
      </c>
      <c r="H930" s="307">
        <f t="shared" ca="1" si="418"/>
        <v>-103.44064504001241</v>
      </c>
      <c r="I930" s="304">
        <f t="shared" ca="1" si="419"/>
        <v>103.68423130780309</v>
      </c>
      <c r="J930" s="306">
        <f t="shared" ca="1" si="420"/>
        <v>644.29262010737602</v>
      </c>
      <c r="K930" s="307">
        <f t="shared" ca="1" si="421"/>
        <v>-6.9409710965231293</v>
      </c>
      <c r="L930" s="304">
        <f t="shared" ca="1" si="406"/>
        <v>644.33000659956099</v>
      </c>
      <c r="M930" s="306">
        <f t="shared" ca="1" si="422"/>
        <v>-1.5022364381890698</v>
      </c>
      <c r="N930" s="304">
        <f t="shared" ca="1" si="423"/>
        <v>-86.07180773899907</v>
      </c>
      <c r="P930" s="310">
        <f t="shared" ca="1" si="424"/>
        <v>23</v>
      </c>
      <c r="Q930" s="304">
        <f t="shared" ca="1" si="425"/>
        <v>0</v>
      </c>
      <c r="R930" s="306">
        <f t="shared" ca="1" si="426"/>
        <v>0</v>
      </c>
      <c r="S930" s="307">
        <f t="shared" ca="1" si="427"/>
        <v>3.0549999999999997</v>
      </c>
      <c r="T930" s="304">
        <f t="shared" ca="1" si="407"/>
        <v>29.969549999999998</v>
      </c>
      <c r="U930" s="311">
        <f t="shared" ca="1" si="408"/>
        <v>0</v>
      </c>
      <c r="V930" s="306">
        <f t="shared" ca="1" si="409"/>
        <v>1.2258505641463819</v>
      </c>
      <c r="W930" s="304">
        <f t="shared" ca="1" si="410"/>
        <v>26.985832798622337</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0.95364507394197773</v>
      </c>
      <c r="AH930" s="304">
        <f t="shared" ca="1" si="434"/>
        <v>-8.8333077720012163</v>
      </c>
    </row>
    <row r="931" spans="1:34" x14ac:dyDescent="0.2">
      <c r="A931" s="347">
        <f t="shared" ca="1" si="412"/>
        <v>1E-4</v>
      </c>
      <c r="B931" s="304">
        <f t="shared" ca="1" si="413"/>
        <v>33.353600000001961</v>
      </c>
      <c r="D931" s="306">
        <f t="shared" ca="1" si="414"/>
        <v>-0.60513800625176029</v>
      </c>
      <c r="E931" s="307">
        <f t="shared" ca="1" si="415"/>
        <v>-0.99741906822958626</v>
      </c>
      <c r="F931" s="304">
        <f t="shared" ca="1" si="416"/>
        <v>1.1666348204465404</v>
      </c>
      <c r="G931" s="306">
        <f t="shared" ca="1" si="417"/>
        <v>7.1029512133590691</v>
      </c>
      <c r="H931" s="307">
        <f t="shared" ca="1" si="418"/>
        <v>-103.44074478191924</v>
      </c>
      <c r="I931" s="304">
        <f t="shared" ca="1" si="419"/>
        <v>103.68432666983719</v>
      </c>
      <c r="J931" s="306">
        <f t="shared" ca="1" si="420"/>
        <v>644.29262010737602</v>
      </c>
      <c r="K931" s="307">
        <f t="shared" ca="1" si="421"/>
        <v>-6.9513151660142256</v>
      </c>
      <c r="L931" s="304">
        <f t="shared" ca="1" si="406"/>
        <v>644.33011811288543</v>
      </c>
      <c r="M931" s="306">
        <f t="shared" ca="1" si="422"/>
        <v>-1.5022370863542773</v>
      </c>
      <c r="N931" s="304">
        <f t="shared" ca="1" si="423"/>
        <v>-86.071844876129887</v>
      </c>
      <c r="P931" s="310">
        <f t="shared" ca="1" si="424"/>
        <v>23</v>
      </c>
      <c r="Q931" s="304">
        <f t="shared" ca="1" si="425"/>
        <v>0</v>
      </c>
      <c r="R931" s="306">
        <f t="shared" ca="1" si="426"/>
        <v>0</v>
      </c>
      <c r="S931" s="307">
        <f t="shared" ca="1" si="427"/>
        <v>3.0549999999999997</v>
      </c>
      <c r="T931" s="304">
        <f t="shared" ca="1" si="407"/>
        <v>29.969549999999998</v>
      </c>
      <c r="U931" s="311">
        <f t="shared" ca="1" si="408"/>
        <v>0</v>
      </c>
      <c r="V931" s="306">
        <f t="shared" ca="1" si="409"/>
        <v>1.2258518321755327</v>
      </c>
      <c r="W931" s="304">
        <f t="shared" ca="1" si="410"/>
        <v>26.985910352686325</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0.95362012324123668</v>
      </c>
      <c r="AH931" s="304">
        <f t="shared" ca="1" si="434"/>
        <v>-8.8333331583051855</v>
      </c>
    </row>
    <row r="932" spans="1:34" x14ac:dyDescent="0.2">
      <c r="A932" s="347">
        <f t="shared" ca="1" si="412"/>
        <v>1E-4</v>
      </c>
      <c r="B932" s="304">
        <f t="shared" ca="1" si="413"/>
        <v>33.353700000001965</v>
      </c>
      <c r="D932" s="306">
        <f t="shared" ca="1" si="414"/>
        <v>-0.60513403332130467</v>
      </c>
      <c r="E932" s="307">
        <f t="shared" ca="1" si="415"/>
        <v>-0.99739334969467386</v>
      </c>
      <c r="F932" s="304">
        <f t="shared" ca="1" si="416"/>
        <v>1.1666107715510223</v>
      </c>
      <c r="G932" s="306">
        <f t="shared" ca="1" si="417"/>
        <v>7.1028906999557373</v>
      </c>
      <c r="H932" s="307">
        <f t="shared" ca="1" si="418"/>
        <v>-103.44084452125421</v>
      </c>
      <c r="I932" s="304">
        <f t="shared" ca="1" si="419"/>
        <v>103.68442202937626</v>
      </c>
      <c r="J932" s="306">
        <f t="shared" ca="1" si="420"/>
        <v>644.29262010737602</v>
      </c>
      <c r="K932" s="307">
        <f t="shared" ca="1" si="421"/>
        <v>-6.9616592454793844</v>
      </c>
      <c r="L932" s="304">
        <f t="shared" ca="1" si="406"/>
        <v>644.33022979236182</v>
      </c>
      <c r="M932" s="306">
        <f t="shared" ca="1" si="422"/>
        <v>-1.5022377345127707</v>
      </c>
      <c r="N932" s="304">
        <f t="shared" ca="1" si="423"/>
        <v>-86.071882012876003</v>
      </c>
      <c r="P932" s="310">
        <f t="shared" ca="1" si="424"/>
        <v>23</v>
      </c>
      <c r="Q932" s="304">
        <f t="shared" ca="1" si="425"/>
        <v>0</v>
      </c>
      <c r="R932" s="306">
        <f t="shared" ca="1" si="426"/>
        <v>0</v>
      </c>
      <c r="S932" s="307">
        <f t="shared" ca="1" si="427"/>
        <v>3.0549999999999997</v>
      </c>
      <c r="T932" s="304">
        <f t="shared" ca="1" si="407"/>
        <v>29.969549999999998</v>
      </c>
      <c r="U932" s="311">
        <f t="shared" ca="1" si="408"/>
        <v>0</v>
      </c>
      <c r="V932" s="306">
        <f t="shared" ca="1" si="409"/>
        <v>1.2258531002072186</v>
      </c>
      <c r="W932" s="304">
        <f t="shared" ca="1" si="410"/>
        <v>26.985987905655694</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0.95359517289018569</v>
      </c>
      <c r="AH932" s="304">
        <f t="shared" ca="1" si="434"/>
        <v>-8.833358544250844</v>
      </c>
    </row>
    <row r="933" spans="1:34" x14ac:dyDescent="0.2">
      <c r="A933" s="347">
        <f t="shared" ca="1" si="412"/>
        <v>1E-4</v>
      </c>
      <c r="B933" s="304">
        <f t="shared" ca="1" si="413"/>
        <v>33.353800000001968</v>
      </c>
      <c r="D933" s="306">
        <f t="shared" ca="1" si="414"/>
        <v>-0.60513006039238781</v>
      </c>
      <c r="E933" s="307">
        <f t="shared" ca="1" si="415"/>
        <v>-0.99736763152273333</v>
      </c>
      <c r="F933" s="304">
        <f t="shared" ca="1" si="416"/>
        <v>1.1665867230513818</v>
      </c>
      <c r="G933" s="306">
        <f t="shared" ca="1" si="417"/>
        <v>7.1028301869496984</v>
      </c>
      <c r="H933" s="307">
        <f t="shared" ca="1" si="418"/>
        <v>-103.44094425801735</v>
      </c>
      <c r="I933" s="304">
        <f t="shared" ca="1" si="419"/>
        <v>103.68451738642032</v>
      </c>
      <c r="J933" s="306">
        <f t="shared" ca="1" si="420"/>
        <v>644.29262010737602</v>
      </c>
      <c r="K933" s="307">
        <f t="shared" ca="1" si="421"/>
        <v>-6.9720033349183481</v>
      </c>
      <c r="L933" s="304">
        <f t="shared" ca="1" si="406"/>
        <v>644.33034163799061</v>
      </c>
      <c r="M933" s="306">
        <f t="shared" ca="1" si="422"/>
        <v>-1.5022383826645498</v>
      </c>
      <c r="N933" s="304">
        <f t="shared" ca="1" si="423"/>
        <v>-86.071919149237431</v>
      </c>
      <c r="P933" s="310">
        <f t="shared" ca="1" si="424"/>
        <v>23</v>
      </c>
      <c r="Q933" s="304">
        <f t="shared" ca="1" si="425"/>
        <v>0</v>
      </c>
      <c r="R933" s="306">
        <f t="shared" ca="1" si="426"/>
        <v>0</v>
      </c>
      <c r="S933" s="307">
        <f t="shared" ca="1" si="427"/>
        <v>3.0549999999999997</v>
      </c>
      <c r="T933" s="304">
        <f t="shared" ca="1" si="407"/>
        <v>29.969549999999998</v>
      </c>
      <c r="U933" s="311">
        <f t="shared" ca="1" si="408"/>
        <v>0</v>
      </c>
      <c r="V933" s="306">
        <f t="shared" ca="1" si="409"/>
        <v>1.2258543682414391</v>
      </c>
      <c r="W933" s="304">
        <f t="shared" ca="1" si="410"/>
        <v>26.986065457530461</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0.95357022288881055</v>
      </c>
      <c r="AH933" s="304">
        <f t="shared" ca="1" si="434"/>
        <v>-8.8333839298381989</v>
      </c>
    </row>
    <row r="934" spans="1:34" x14ac:dyDescent="0.2">
      <c r="A934" s="347">
        <f t="shared" ca="1" si="412"/>
        <v>1E-4</v>
      </c>
      <c r="B934" s="304">
        <f t="shared" ca="1" si="413"/>
        <v>33.353900000001971</v>
      </c>
      <c r="D934" s="306">
        <f t="shared" ca="1" si="414"/>
        <v>-0.60512608746501106</v>
      </c>
      <c r="E934" s="307">
        <f t="shared" ca="1" si="415"/>
        <v>-0.99734191371376113</v>
      </c>
      <c r="F934" s="304">
        <f t="shared" ca="1" si="416"/>
        <v>1.166562674947617</v>
      </c>
      <c r="G934" s="306">
        <f t="shared" ca="1" si="417"/>
        <v>7.1027696743409523</v>
      </c>
      <c r="H934" s="307">
        <f t="shared" ca="1" si="418"/>
        <v>-103.44104399220872</v>
      </c>
      <c r="I934" s="304">
        <f t="shared" ca="1" si="419"/>
        <v>103.68461274096941</v>
      </c>
      <c r="J934" s="306">
        <f t="shared" ca="1" si="420"/>
        <v>644.29262010737602</v>
      </c>
      <c r="K934" s="307">
        <f t="shared" ca="1" si="421"/>
        <v>-6.9823474343308591</v>
      </c>
      <c r="L934" s="304">
        <f t="shared" ca="1" si="406"/>
        <v>644.33045364977215</v>
      </c>
      <c r="M934" s="306">
        <f t="shared" ca="1" si="422"/>
        <v>-1.502239030809615</v>
      </c>
      <c r="N934" s="304">
        <f t="shared" ca="1" si="423"/>
        <v>-86.071956285214185</v>
      </c>
      <c r="P934" s="310">
        <f t="shared" ca="1" si="424"/>
        <v>23</v>
      </c>
      <c r="Q934" s="304">
        <f t="shared" ca="1" si="425"/>
        <v>0</v>
      </c>
      <c r="R934" s="306">
        <f t="shared" ca="1" si="426"/>
        <v>0</v>
      </c>
      <c r="S934" s="307">
        <f t="shared" ca="1" si="427"/>
        <v>3.0549999999999997</v>
      </c>
      <c r="T934" s="304">
        <f t="shared" ca="1" si="407"/>
        <v>29.969549999999998</v>
      </c>
      <c r="U934" s="311">
        <f t="shared" ca="1" si="408"/>
        <v>0</v>
      </c>
      <c r="V934" s="306">
        <f t="shared" ca="1" si="409"/>
        <v>1.2258556362781943</v>
      </c>
      <c r="W934" s="304">
        <f t="shared" ca="1" si="410"/>
        <v>26.986143008310616</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0.95354527323711125</v>
      </c>
      <c r="AH934" s="304">
        <f t="shared" ca="1" si="434"/>
        <v>-8.8334093150672555</v>
      </c>
    </row>
    <row r="935" spans="1:34" x14ac:dyDescent="0.2">
      <c r="A935" s="347">
        <f t="shared" ca="1" si="412"/>
        <v>1E-4</v>
      </c>
      <c r="B935" s="304">
        <f t="shared" ca="1" si="413"/>
        <v>33.354000000001975</v>
      </c>
      <c r="D935" s="306">
        <f t="shared" ca="1" si="414"/>
        <v>-0.60512211453917342</v>
      </c>
      <c r="E935" s="307">
        <f t="shared" ca="1" si="415"/>
        <v>-0.99731619626775903</v>
      </c>
      <c r="F935" s="304">
        <f t="shared" ca="1" si="416"/>
        <v>1.1665386272397291</v>
      </c>
      <c r="G935" s="306">
        <f t="shared" ca="1" si="417"/>
        <v>7.1027091621294982</v>
      </c>
      <c r="H935" s="307">
        <f t="shared" ca="1" si="418"/>
        <v>-103.44114372382835</v>
      </c>
      <c r="I935" s="304">
        <f t="shared" ca="1" si="419"/>
        <v>103.68470809302359</v>
      </c>
      <c r="J935" s="306">
        <f t="shared" ca="1" si="420"/>
        <v>644.29262010737602</v>
      </c>
      <c r="K935" s="307">
        <f t="shared" ca="1" si="421"/>
        <v>-6.9926915437166608</v>
      </c>
      <c r="L935" s="304">
        <f t="shared" ca="1" si="406"/>
        <v>644.33056582770701</v>
      </c>
      <c r="M935" s="306">
        <f t="shared" ca="1" si="422"/>
        <v>-1.502239678947966</v>
      </c>
      <c r="N935" s="304">
        <f t="shared" ca="1" si="423"/>
        <v>-86.071993420806237</v>
      </c>
      <c r="P935" s="310">
        <f t="shared" ca="1" si="424"/>
        <v>23</v>
      </c>
      <c r="Q935" s="304">
        <f t="shared" ca="1" si="425"/>
        <v>0</v>
      </c>
      <c r="R935" s="306">
        <f t="shared" ca="1" si="426"/>
        <v>0</v>
      </c>
      <c r="S935" s="307">
        <f t="shared" ca="1" si="427"/>
        <v>3.0549999999999997</v>
      </c>
      <c r="T935" s="304">
        <f t="shared" ca="1" si="407"/>
        <v>29.969549999999998</v>
      </c>
      <c r="U935" s="311">
        <f t="shared" ca="1" si="408"/>
        <v>0</v>
      </c>
      <c r="V935" s="306">
        <f t="shared" ca="1" si="409"/>
        <v>1.2258569043174843</v>
      </c>
      <c r="W935" s="304">
        <f t="shared" ca="1" si="410"/>
        <v>26.986220557996198</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0.95352032393509134</v>
      </c>
      <c r="AH935" s="304">
        <f t="shared" ca="1" si="434"/>
        <v>-8.8334346999380102</v>
      </c>
    </row>
    <row r="936" spans="1:34" x14ac:dyDescent="0.2">
      <c r="A936" s="347">
        <f t="shared" ca="1" si="412"/>
        <v>1E-4</v>
      </c>
      <c r="B936" s="304">
        <f t="shared" ca="1" si="413"/>
        <v>33.354100000001978</v>
      </c>
      <c r="D936" s="306">
        <f t="shared" ca="1" si="414"/>
        <v>-0.60511814161487909</v>
      </c>
      <c r="E936" s="307">
        <f t="shared" ca="1" si="415"/>
        <v>-0.99729047918471636</v>
      </c>
      <c r="F936" s="304">
        <f t="shared" ca="1" si="416"/>
        <v>1.1665145799277119</v>
      </c>
      <c r="G936" s="306">
        <f t="shared" ca="1" si="417"/>
        <v>7.102648650315337</v>
      </c>
      <c r="H936" s="307">
        <f t="shared" ca="1" si="418"/>
        <v>-103.44124345287626</v>
      </c>
      <c r="I936" s="304">
        <f t="shared" ca="1" si="419"/>
        <v>103.68480344258286</v>
      </c>
      <c r="J936" s="306">
        <f t="shared" ca="1" si="420"/>
        <v>644.29262010737602</v>
      </c>
      <c r="K936" s="307">
        <f t="shared" ca="1" si="421"/>
        <v>-7.0030356630754964</v>
      </c>
      <c r="L936" s="304">
        <f t="shared" ca="1" si="406"/>
        <v>644.3306781717954</v>
      </c>
      <c r="M936" s="306">
        <f t="shared" ca="1" si="422"/>
        <v>-1.5022403270796032</v>
      </c>
      <c r="N936" s="304">
        <f t="shared" ca="1" si="423"/>
        <v>-86.072030556013615</v>
      </c>
      <c r="P936" s="310">
        <f t="shared" ca="1" si="424"/>
        <v>23</v>
      </c>
      <c r="Q936" s="304">
        <f t="shared" ca="1" si="425"/>
        <v>0</v>
      </c>
      <c r="R936" s="306">
        <f t="shared" ca="1" si="426"/>
        <v>0</v>
      </c>
      <c r="S936" s="307">
        <f t="shared" ca="1" si="427"/>
        <v>3.0549999999999997</v>
      </c>
      <c r="T936" s="304">
        <f t="shared" ca="1" si="407"/>
        <v>29.969549999999998</v>
      </c>
      <c r="U936" s="311">
        <f t="shared" ca="1" si="408"/>
        <v>0</v>
      </c>
      <c r="V936" s="306">
        <f t="shared" ca="1" si="409"/>
        <v>1.2258581723593085</v>
      </c>
      <c r="W936" s="304">
        <f t="shared" ca="1" si="410"/>
        <v>26.986298106587206</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0.95349537498273662</v>
      </c>
      <c r="AH936" s="304">
        <f t="shared" ca="1" si="434"/>
        <v>-8.8334600844504756</v>
      </c>
    </row>
    <row r="937" spans="1:34" x14ac:dyDescent="0.2">
      <c r="A937" s="347">
        <f t="shared" ca="1" si="412"/>
        <v>1E-4</v>
      </c>
      <c r="B937" s="304">
        <f t="shared" ca="1" si="413"/>
        <v>33.354200000001981</v>
      </c>
      <c r="D937" s="306">
        <f t="shared" ca="1" si="414"/>
        <v>-0.6051141686921252</v>
      </c>
      <c r="E937" s="307">
        <f t="shared" ca="1" si="415"/>
        <v>-0.99726476246463136</v>
      </c>
      <c r="F937" s="304">
        <f t="shared" ca="1" si="416"/>
        <v>1.1664905330115625</v>
      </c>
      <c r="G937" s="306">
        <f t="shared" ca="1" si="417"/>
        <v>7.1025881388984677</v>
      </c>
      <c r="H937" s="307">
        <f t="shared" ca="1" si="418"/>
        <v>-103.44134317935251</v>
      </c>
      <c r="I937" s="304">
        <f t="shared" ca="1" si="419"/>
        <v>103.68489878964728</v>
      </c>
      <c r="J937" s="306">
        <f t="shared" ca="1" si="420"/>
        <v>644.29262010737602</v>
      </c>
      <c r="K937" s="307">
        <f t="shared" ca="1" si="421"/>
        <v>-7.0133797924071075</v>
      </c>
      <c r="L937" s="304">
        <f t="shared" ca="1" si="406"/>
        <v>644.3307906820379</v>
      </c>
      <c r="M937" s="306">
        <f t="shared" ca="1" si="422"/>
        <v>-1.5022409752045265</v>
      </c>
      <c r="N937" s="304">
        <f t="shared" ca="1" si="423"/>
        <v>-86.07206769083632</v>
      </c>
      <c r="P937" s="310">
        <f t="shared" ca="1" si="424"/>
        <v>23</v>
      </c>
      <c r="Q937" s="304">
        <f t="shared" ca="1" si="425"/>
        <v>0</v>
      </c>
      <c r="R937" s="306">
        <f t="shared" ca="1" si="426"/>
        <v>0</v>
      </c>
      <c r="S937" s="307">
        <f t="shared" ca="1" si="427"/>
        <v>3.0549999999999997</v>
      </c>
      <c r="T937" s="304">
        <f t="shared" ca="1" si="407"/>
        <v>29.969549999999998</v>
      </c>
      <c r="U937" s="311">
        <f t="shared" ca="1" si="408"/>
        <v>0</v>
      </c>
      <c r="V937" s="306">
        <f t="shared" ca="1" si="409"/>
        <v>1.2258594404036678</v>
      </c>
      <c r="W937" s="304">
        <f t="shared" ca="1" si="410"/>
        <v>26.986375654083648</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0.95347042638004709</v>
      </c>
      <c r="AH937" s="304">
        <f t="shared" ca="1" si="434"/>
        <v>-8.8334854686046516</v>
      </c>
    </row>
    <row r="938" spans="1:34" x14ac:dyDescent="0.2">
      <c r="A938" s="347">
        <f t="shared" ca="1" si="412"/>
        <v>1E-4</v>
      </c>
      <c r="B938" s="304">
        <f t="shared" ca="1" si="413"/>
        <v>33.354300000001984</v>
      </c>
      <c r="D938" s="306">
        <f t="shared" ca="1" si="414"/>
        <v>-0.60511019577091518</v>
      </c>
      <c r="E938" s="307">
        <f t="shared" ca="1" si="415"/>
        <v>-0.99723904610750402</v>
      </c>
      <c r="F938" s="304">
        <f t="shared" ca="1" si="416"/>
        <v>1.1664664864912835</v>
      </c>
      <c r="G938" s="306">
        <f t="shared" ca="1" si="417"/>
        <v>7.1025276278788905</v>
      </c>
      <c r="H938" s="307">
        <f t="shared" ca="1" si="418"/>
        <v>-103.44144290325713</v>
      </c>
      <c r="I938" s="304">
        <f t="shared" ca="1" si="419"/>
        <v>103.68499413421688</v>
      </c>
      <c r="J938" s="306">
        <f t="shared" ca="1" si="420"/>
        <v>644.29262010737602</v>
      </c>
      <c r="K938" s="307">
        <f t="shared" ca="1" si="421"/>
        <v>-7.0237239317112383</v>
      </c>
      <c r="L938" s="304">
        <f t="shared" ca="1" si="406"/>
        <v>644.33090335843463</v>
      </c>
      <c r="M938" s="306">
        <f t="shared" ca="1" si="422"/>
        <v>-1.5022416233227363</v>
      </c>
      <c r="N938" s="304">
        <f t="shared" ca="1" si="423"/>
        <v>-86.072104825274366</v>
      </c>
      <c r="P938" s="310">
        <f t="shared" ca="1" si="424"/>
        <v>23</v>
      </c>
      <c r="Q938" s="304">
        <f t="shared" ca="1" si="425"/>
        <v>0</v>
      </c>
      <c r="R938" s="306">
        <f t="shared" ca="1" si="426"/>
        <v>0</v>
      </c>
      <c r="S938" s="307">
        <f t="shared" ca="1" si="427"/>
        <v>3.0549999999999997</v>
      </c>
      <c r="T938" s="304">
        <f t="shared" ca="1" si="407"/>
        <v>29.969549999999998</v>
      </c>
      <c r="U938" s="311">
        <f t="shared" ca="1" si="408"/>
        <v>0</v>
      </c>
      <c r="V938" s="306">
        <f t="shared" ca="1" si="409"/>
        <v>1.2258607084505617</v>
      </c>
      <c r="W938" s="304">
        <f t="shared" ca="1" si="410"/>
        <v>26.986453200485546</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0.95344547812702451</v>
      </c>
      <c r="AH938" s="304">
        <f t="shared" ca="1" si="434"/>
        <v>-8.8335108524005399</v>
      </c>
    </row>
    <row r="939" spans="1:34" x14ac:dyDescent="0.2">
      <c r="A939" s="347">
        <f t="shared" ca="1" si="412"/>
        <v>1E-4</v>
      </c>
      <c r="B939" s="304">
        <f t="shared" ca="1" si="413"/>
        <v>33.354400000001988</v>
      </c>
      <c r="D939" s="306">
        <f t="shared" ca="1" si="414"/>
        <v>-0.60510622285124682</v>
      </c>
      <c r="E939" s="307">
        <f t="shared" ca="1" si="415"/>
        <v>-0.99721333011332192</v>
      </c>
      <c r="F939" s="304">
        <f t="shared" ca="1" si="416"/>
        <v>1.1664424403668636</v>
      </c>
      <c r="G939" s="306">
        <f t="shared" ca="1" si="417"/>
        <v>7.1024671172566052</v>
      </c>
      <c r="H939" s="307">
        <f t="shared" ca="1" si="418"/>
        <v>-103.44154262459014</v>
      </c>
      <c r="I939" s="304">
        <f t="shared" ca="1" si="419"/>
        <v>103.68508947629167</v>
      </c>
      <c r="J939" s="306">
        <f t="shared" ca="1" si="420"/>
        <v>644.29262010737602</v>
      </c>
      <c r="K939" s="307">
        <f t="shared" ca="1" si="421"/>
        <v>-7.0340680809876304</v>
      </c>
      <c r="L939" s="304">
        <f t="shared" ca="1" si="406"/>
        <v>644.33101620098614</v>
      </c>
      <c r="M939" s="306">
        <f t="shared" ca="1" si="422"/>
        <v>-1.5022422714342321</v>
      </c>
      <c r="N939" s="304">
        <f t="shared" ca="1" si="423"/>
        <v>-86.072141959327723</v>
      </c>
      <c r="P939" s="310">
        <f t="shared" ca="1" si="424"/>
        <v>23</v>
      </c>
      <c r="Q939" s="304">
        <f t="shared" ca="1" si="425"/>
        <v>0</v>
      </c>
      <c r="R939" s="306">
        <f t="shared" ca="1" si="426"/>
        <v>0</v>
      </c>
      <c r="S939" s="307">
        <f t="shared" ca="1" si="427"/>
        <v>3.0549999999999997</v>
      </c>
      <c r="T939" s="304">
        <f t="shared" ca="1" si="407"/>
        <v>29.969549999999998</v>
      </c>
      <c r="U939" s="311">
        <f t="shared" ca="1" si="408"/>
        <v>0</v>
      </c>
      <c r="V939" s="306">
        <f t="shared" ca="1" si="409"/>
        <v>1.2258619764999901</v>
      </c>
      <c r="W939" s="304">
        <f t="shared" ca="1" si="410"/>
        <v>26.986530745792884</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0.95342053022365647</v>
      </c>
      <c r="AH939" s="304">
        <f t="shared" ca="1" si="434"/>
        <v>-8.8335362358381495</v>
      </c>
    </row>
    <row r="940" spans="1:34" x14ac:dyDescent="0.2">
      <c r="A940" s="347">
        <f t="shared" ca="1" si="412"/>
        <v>1E-4</v>
      </c>
      <c r="B940" s="304">
        <f t="shared" ca="1" si="413"/>
        <v>33.354500000001991</v>
      </c>
      <c r="D940" s="306">
        <f t="shared" ca="1" si="414"/>
        <v>-0.605102249933125</v>
      </c>
      <c r="E940" s="307">
        <f t="shared" ca="1" si="415"/>
        <v>-0.9971876144820957</v>
      </c>
      <c r="F940" s="304">
        <f t="shared" ca="1" si="416"/>
        <v>1.1664183946383144</v>
      </c>
      <c r="G940" s="306">
        <f t="shared" ca="1" si="417"/>
        <v>7.1024066070316119</v>
      </c>
      <c r="H940" s="307">
        <f t="shared" ca="1" si="418"/>
        <v>-103.44164234335159</v>
      </c>
      <c r="I940" s="304">
        <f t="shared" ca="1" si="419"/>
        <v>103.68518481587172</v>
      </c>
      <c r="J940" s="306">
        <f t="shared" ca="1" si="420"/>
        <v>644.29262010737602</v>
      </c>
      <c r="K940" s="307">
        <f t="shared" ca="1" si="421"/>
        <v>-7.0444122402360279</v>
      </c>
      <c r="L940" s="304">
        <f t="shared" ca="1" si="406"/>
        <v>644.3311292096929</v>
      </c>
      <c r="M940" s="306">
        <f t="shared" ca="1" si="422"/>
        <v>-1.5022429195390146</v>
      </c>
      <c r="N940" s="304">
        <f t="shared" ca="1" si="423"/>
        <v>-86.07217909299645</v>
      </c>
      <c r="P940" s="310">
        <f t="shared" ca="1" si="424"/>
        <v>23</v>
      </c>
      <c r="Q940" s="304">
        <f t="shared" ca="1" si="425"/>
        <v>0</v>
      </c>
      <c r="R940" s="306">
        <f t="shared" ca="1" si="426"/>
        <v>0</v>
      </c>
      <c r="S940" s="307">
        <f t="shared" ca="1" si="427"/>
        <v>3.0549999999999997</v>
      </c>
      <c r="T940" s="304">
        <f t="shared" ca="1" si="407"/>
        <v>29.969549999999998</v>
      </c>
      <c r="U940" s="311">
        <f t="shared" ca="1" si="408"/>
        <v>0</v>
      </c>
      <c r="V940" s="306">
        <f t="shared" ca="1" si="409"/>
        <v>1.2258632445519535</v>
      </c>
      <c r="W940" s="304">
        <f t="shared" ca="1" si="410"/>
        <v>26.986608290005719</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0.95339558266995006</v>
      </c>
      <c r="AH940" s="304">
        <f t="shared" ca="1" si="434"/>
        <v>-8.833561618917475</v>
      </c>
    </row>
    <row r="941" spans="1:34" x14ac:dyDescent="0.2">
      <c r="A941" s="347">
        <f t="shared" ca="1" si="412"/>
        <v>1E-4</v>
      </c>
      <c r="B941" s="304">
        <f t="shared" ca="1" si="413"/>
        <v>33.354600000001994</v>
      </c>
      <c r="D941" s="306">
        <f t="shared" ca="1" si="414"/>
        <v>-0.60509827701654617</v>
      </c>
      <c r="E941" s="307">
        <f t="shared" ca="1" si="415"/>
        <v>-0.99716189921380227</v>
      </c>
      <c r="F941" s="304">
        <f t="shared" ca="1" si="416"/>
        <v>1.1663943493056155</v>
      </c>
      <c r="G941" s="306">
        <f t="shared" ca="1" si="417"/>
        <v>7.1023460972039105</v>
      </c>
      <c r="H941" s="307">
        <f t="shared" ca="1" si="418"/>
        <v>-103.44174205954151</v>
      </c>
      <c r="I941" s="304">
        <f t="shared" ca="1" si="419"/>
        <v>103.68528015295703</v>
      </c>
      <c r="J941" s="306">
        <f t="shared" ca="1" si="420"/>
        <v>644.29262010737602</v>
      </c>
      <c r="K941" s="307">
        <f t="shared" ca="1" si="421"/>
        <v>-7.0547564094561723</v>
      </c>
      <c r="L941" s="304">
        <f t="shared" ca="1" si="406"/>
        <v>644.33124238455514</v>
      </c>
      <c r="M941" s="306">
        <f t="shared" ca="1" si="422"/>
        <v>-1.5022435676370836</v>
      </c>
      <c r="N941" s="304">
        <f t="shared" ca="1" si="423"/>
        <v>-86.072216226280517</v>
      </c>
      <c r="P941" s="310">
        <f t="shared" ca="1" si="424"/>
        <v>23</v>
      </c>
      <c r="Q941" s="304">
        <f t="shared" ca="1" si="425"/>
        <v>0</v>
      </c>
      <c r="R941" s="306">
        <f t="shared" ca="1" si="426"/>
        <v>0</v>
      </c>
      <c r="S941" s="307">
        <f t="shared" ca="1" si="427"/>
        <v>3.0549999999999997</v>
      </c>
      <c r="T941" s="304">
        <f t="shared" ca="1" si="407"/>
        <v>29.969549999999998</v>
      </c>
      <c r="U941" s="311">
        <f t="shared" ca="1" si="408"/>
        <v>0</v>
      </c>
      <c r="V941" s="306">
        <f t="shared" ca="1" si="409"/>
        <v>1.2258645126064509</v>
      </c>
      <c r="W941" s="304">
        <f t="shared" ca="1" si="410"/>
        <v>26.986685833123996</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0.95337063546588752</v>
      </c>
      <c r="AH941" s="304">
        <f t="shared" ca="1" si="434"/>
        <v>-8.8335870016385343</v>
      </c>
    </row>
    <row r="942" spans="1:34" x14ac:dyDescent="0.2">
      <c r="A942" s="347">
        <f t="shared" ca="1" si="412"/>
        <v>1E-4</v>
      </c>
      <c r="B942" s="304">
        <f t="shared" ca="1" si="413"/>
        <v>33.354700000001998</v>
      </c>
      <c r="D942" s="306">
        <f t="shared" ca="1" si="414"/>
        <v>-0.60509430410151233</v>
      </c>
      <c r="E942" s="307">
        <f t="shared" ca="1" si="415"/>
        <v>-0.99713618430846296</v>
      </c>
      <c r="F942" s="304">
        <f t="shared" ca="1" si="416"/>
        <v>1.1663703043687861</v>
      </c>
      <c r="G942" s="306">
        <f t="shared" ca="1" si="417"/>
        <v>7.1022855877735003</v>
      </c>
      <c r="H942" s="307">
        <f t="shared" ca="1" si="418"/>
        <v>-103.44184177315994</v>
      </c>
      <c r="I942" s="304">
        <f t="shared" ca="1" si="419"/>
        <v>103.68537548754767</v>
      </c>
      <c r="J942" s="306">
        <f t="shared" ca="1" si="420"/>
        <v>644.29262010737602</v>
      </c>
      <c r="K942" s="307">
        <f t="shared" ca="1" si="421"/>
        <v>-7.0651005886478071</v>
      </c>
      <c r="L942" s="304">
        <f t="shared" ca="1" si="406"/>
        <v>644.3313557255733</v>
      </c>
      <c r="M942" s="306">
        <f t="shared" ca="1" si="422"/>
        <v>-1.5022442157284392</v>
      </c>
      <c r="N942" s="304">
        <f t="shared" ca="1" si="423"/>
        <v>-86.072253359179925</v>
      </c>
      <c r="P942" s="310">
        <f t="shared" ca="1" si="424"/>
        <v>23</v>
      </c>
      <c r="Q942" s="304">
        <f t="shared" ca="1" si="425"/>
        <v>0</v>
      </c>
      <c r="R942" s="306">
        <f t="shared" ca="1" si="426"/>
        <v>0</v>
      </c>
      <c r="S942" s="307">
        <f t="shared" ca="1" si="427"/>
        <v>3.0549999999999997</v>
      </c>
      <c r="T942" s="304">
        <f t="shared" ca="1" si="407"/>
        <v>29.969549999999998</v>
      </c>
      <c r="U942" s="311">
        <f t="shared" ca="1" si="408"/>
        <v>0</v>
      </c>
      <c r="V942" s="306">
        <f t="shared" ca="1" si="409"/>
        <v>1.2258657806634832</v>
      </c>
      <c r="W942" s="304">
        <f t="shared" ca="1" si="410"/>
        <v>26.986763375147785</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0.95334568861148661</v>
      </c>
      <c r="AH942" s="304">
        <f t="shared" ca="1" si="434"/>
        <v>-8.8336123840013094</v>
      </c>
    </row>
    <row r="943" spans="1:34" x14ac:dyDescent="0.2">
      <c r="A943" s="347">
        <f t="shared" ca="1" si="412"/>
        <v>1E-4</v>
      </c>
      <c r="B943" s="304">
        <f t="shared" ca="1" si="413"/>
        <v>33.354800000002001</v>
      </c>
      <c r="D943" s="306">
        <f t="shared" ca="1" si="414"/>
        <v>-0.60509033118802424</v>
      </c>
      <c r="E943" s="307">
        <f t="shared" ca="1" si="415"/>
        <v>-0.99711046976605466</v>
      </c>
      <c r="F943" s="304">
        <f t="shared" ca="1" si="416"/>
        <v>1.1663462598278074</v>
      </c>
      <c r="G943" s="306">
        <f t="shared" ca="1" si="417"/>
        <v>7.1022250787403811</v>
      </c>
      <c r="H943" s="307">
        <f t="shared" ca="1" si="418"/>
        <v>-103.44194148420691</v>
      </c>
      <c r="I943" s="304">
        <f t="shared" ca="1" si="419"/>
        <v>103.68547081964365</v>
      </c>
      <c r="J943" s="306">
        <f t="shared" ca="1" si="420"/>
        <v>644.29262010737602</v>
      </c>
      <c r="K943" s="307">
        <f t="shared" ca="1" si="421"/>
        <v>-7.0754447778106755</v>
      </c>
      <c r="L943" s="304">
        <f t="shared" ca="1" si="406"/>
        <v>644.33146923274774</v>
      </c>
      <c r="M943" s="306">
        <f t="shared" ca="1" si="422"/>
        <v>-1.5022448638130816</v>
      </c>
      <c r="N943" s="304">
        <f t="shared" ca="1" si="423"/>
        <v>-86.072290491694702</v>
      </c>
      <c r="P943" s="310">
        <f t="shared" ca="1" si="424"/>
        <v>23</v>
      </c>
      <c r="Q943" s="304">
        <f t="shared" ca="1" si="425"/>
        <v>0</v>
      </c>
      <c r="R943" s="306">
        <f t="shared" ca="1" si="426"/>
        <v>0</v>
      </c>
      <c r="S943" s="307">
        <f t="shared" ca="1" si="427"/>
        <v>3.0549999999999997</v>
      </c>
      <c r="T943" s="304">
        <f t="shared" ca="1" si="407"/>
        <v>29.969549999999998</v>
      </c>
      <c r="U943" s="311">
        <f t="shared" ca="1" si="408"/>
        <v>0</v>
      </c>
      <c r="V943" s="306">
        <f t="shared" ca="1" si="409"/>
        <v>1.2258670487230496</v>
      </c>
      <c r="W943" s="304">
        <f t="shared" ca="1" si="410"/>
        <v>26.986840916077064</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0.95332074210672602</v>
      </c>
      <c r="AH943" s="304">
        <f t="shared" ca="1" si="434"/>
        <v>-8.8336377660058218</v>
      </c>
    </row>
    <row r="944" spans="1:34" x14ac:dyDescent="0.2">
      <c r="A944" s="347">
        <f t="shared" ca="1" si="412"/>
        <v>1E-4</v>
      </c>
      <c r="B944" s="304">
        <f t="shared" ca="1" si="413"/>
        <v>33.354900000002004</v>
      </c>
      <c r="D944" s="306">
        <f t="shared" ca="1" si="414"/>
        <v>-0.6050863582760827</v>
      </c>
      <c r="E944" s="307">
        <f t="shared" ca="1" si="415"/>
        <v>-0.99708475558658272</v>
      </c>
      <c r="F944" s="304">
        <f t="shared" ca="1" si="416"/>
        <v>1.1663222156826849</v>
      </c>
      <c r="G944" s="306">
        <f t="shared" ca="1" si="417"/>
        <v>7.1021645701045539</v>
      </c>
      <c r="H944" s="307">
        <f t="shared" ca="1" si="418"/>
        <v>-103.44204119268247</v>
      </c>
      <c r="I944" s="304">
        <f t="shared" ca="1" si="419"/>
        <v>103.68556614924502</v>
      </c>
      <c r="J944" s="306">
        <f t="shared" ca="1" si="420"/>
        <v>644.29262010737602</v>
      </c>
      <c r="K944" s="307">
        <f t="shared" ca="1" si="421"/>
        <v>-7.0857889769445199</v>
      </c>
      <c r="L944" s="304">
        <f t="shared" ca="1" si="406"/>
        <v>644.33158290607901</v>
      </c>
      <c r="M944" s="306">
        <f t="shared" ca="1" si="422"/>
        <v>-1.502245511891011</v>
      </c>
      <c r="N944" s="304">
        <f t="shared" ca="1" si="423"/>
        <v>-86.072327623824847</v>
      </c>
      <c r="P944" s="310">
        <f t="shared" ca="1" si="424"/>
        <v>23</v>
      </c>
      <c r="Q944" s="304">
        <f t="shared" ca="1" si="425"/>
        <v>0</v>
      </c>
      <c r="R944" s="306">
        <f t="shared" ca="1" si="426"/>
        <v>0</v>
      </c>
      <c r="S944" s="307">
        <f t="shared" ca="1" si="427"/>
        <v>3.0549999999999997</v>
      </c>
      <c r="T944" s="304">
        <f t="shared" ca="1" si="407"/>
        <v>29.969549999999998</v>
      </c>
      <c r="U944" s="311">
        <f t="shared" ca="1" si="408"/>
        <v>0</v>
      </c>
      <c r="V944" s="306">
        <f t="shared" ca="1" si="409"/>
        <v>1.225868316785151</v>
      </c>
      <c r="W944" s="304">
        <f t="shared" ca="1" si="410"/>
        <v>26.986918455911855</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0.95329579595161107</v>
      </c>
      <c r="AH944" s="304">
        <f t="shared" ca="1" si="434"/>
        <v>-8.8336631476520679</v>
      </c>
    </row>
    <row r="945" spans="1:34" x14ac:dyDescent="0.2">
      <c r="A945" s="347">
        <f t="shared" ca="1" si="412"/>
        <v>1E-4</v>
      </c>
      <c r="B945" s="304">
        <f t="shared" ca="1" si="413"/>
        <v>33.355000000002008</v>
      </c>
      <c r="D945" s="306">
        <f t="shared" ca="1" si="414"/>
        <v>-0.60508238536568737</v>
      </c>
      <c r="E945" s="307">
        <f t="shared" ca="1" si="415"/>
        <v>-0.99705904177004001</v>
      </c>
      <c r="F945" s="304">
        <f t="shared" ca="1" si="416"/>
        <v>1.1662981719334129</v>
      </c>
      <c r="G945" s="306">
        <f t="shared" ca="1" si="417"/>
        <v>7.1021040618660169</v>
      </c>
      <c r="H945" s="307">
        <f t="shared" ca="1" si="418"/>
        <v>-103.44214089858664</v>
      </c>
      <c r="I945" s="304">
        <f t="shared" ca="1" si="419"/>
        <v>103.6856614763518</v>
      </c>
      <c r="J945" s="306">
        <f t="shared" ca="1" si="420"/>
        <v>644.29262010737602</v>
      </c>
      <c r="K945" s="307">
        <f t="shared" ca="1" si="421"/>
        <v>-7.0961331860490837</v>
      </c>
      <c r="L945" s="304">
        <f t="shared" ca="1" si="406"/>
        <v>644.33169674556734</v>
      </c>
      <c r="M945" s="306">
        <f t="shared" ca="1" si="422"/>
        <v>-1.502246159962227</v>
      </c>
      <c r="N945" s="304">
        <f t="shared" ca="1" si="423"/>
        <v>-86.072364755570362</v>
      </c>
      <c r="P945" s="310">
        <f t="shared" ca="1" si="424"/>
        <v>23</v>
      </c>
      <c r="Q945" s="304">
        <f t="shared" ca="1" si="425"/>
        <v>0</v>
      </c>
      <c r="R945" s="306">
        <f t="shared" ca="1" si="426"/>
        <v>0</v>
      </c>
      <c r="S945" s="307">
        <f t="shared" ca="1" si="427"/>
        <v>3.0549999999999997</v>
      </c>
      <c r="T945" s="304">
        <f t="shared" ca="1" si="407"/>
        <v>29.969549999999998</v>
      </c>
      <c r="U945" s="311">
        <f t="shared" ca="1" si="408"/>
        <v>0</v>
      </c>
      <c r="V945" s="306">
        <f t="shared" ca="1" si="409"/>
        <v>1.2258695848497865</v>
      </c>
      <c r="W945" s="304">
        <f t="shared" ca="1" si="410"/>
        <v>26.986995994652158</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0.95327085014613644</v>
      </c>
      <c r="AH945" s="304">
        <f t="shared" ca="1" si="434"/>
        <v>-8.8336885289400513</v>
      </c>
    </row>
    <row r="946" spans="1:34" x14ac:dyDescent="0.2">
      <c r="A946" s="347">
        <f t="shared" ca="1" si="412"/>
        <v>1E-4</v>
      </c>
      <c r="B946" s="304">
        <f t="shared" ca="1" si="413"/>
        <v>33.355100000002011</v>
      </c>
      <c r="D946" s="306">
        <f t="shared" ca="1" si="414"/>
        <v>-0.60507841245684157</v>
      </c>
      <c r="E946" s="307">
        <f t="shared" ca="1" si="415"/>
        <v>-0.99703332831642832</v>
      </c>
      <c r="F946" s="304">
        <f t="shared" ca="1" si="416"/>
        <v>1.1662741285799949</v>
      </c>
      <c r="G946" s="306">
        <f t="shared" ca="1" si="417"/>
        <v>7.1020435540247711</v>
      </c>
      <c r="H946" s="307">
        <f t="shared" ca="1" si="418"/>
        <v>-103.44224060191948</v>
      </c>
      <c r="I946" s="304">
        <f t="shared" ca="1" si="419"/>
        <v>103.68575680096406</v>
      </c>
      <c r="J946" s="306">
        <f t="shared" ca="1" si="420"/>
        <v>644.29262010737602</v>
      </c>
      <c r="K946" s="307">
        <f t="shared" ca="1" si="421"/>
        <v>-7.1064774051241093</v>
      </c>
      <c r="L946" s="304">
        <f t="shared" ca="1" si="406"/>
        <v>644.33181075121308</v>
      </c>
      <c r="M946" s="306">
        <f t="shared" ca="1" si="422"/>
        <v>-1.5022468080267302</v>
      </c>
      <c r="N946" s="304">
        <f t="shared" ca="1" si="423"/>
        <v>-86.072401886931246</v>
      </c>
      <c r="P946" s="310">
        <f t="shared" ca="1" si="424"/>
        <v>23</v>
      </c>
      <c r="Q946" s="304">
        <f t="shared" ca="1" si="425"/>
        <v>0</v>
      </c>
      <c r="R946" s="306">
        <f t="shared" ca="1" si="426"/>
        <v>0</v>
      </c>
      <c r="S946" s="307">
        <f t="shared" ca="1" si="427"/>
        <v>3.0549999999999997</v>
      </c>
      <c r="T946" s="304">
        <f t="shared" ca="1" si="407"/>
        <v>29.969549999999998</v>
      </c>
      <c r="U946" s="311">
        <f t="shared" ca="1" si="408"/>
        <v>0</v>
      </c>
      <c r="V946" s="306">
        <f t="shared" ca="1" si="409"/>
        <v>1.2258708529169564</v>
      </c>
      <c r="W946" s="304">
        <f t="shared" ca="1" si="410"/>
        <v>26.987073532298009</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0.9532459046903039</v>
      </c>
      <c r="AH946" s="304">
        <f t="shared" ca="1" si="434"/>
        <v>-8.8337139098697737</v>
      </c>
    </row>
    <row r="947" spans="1:34" x14ac:dyDescent="0.2">
      <c r="A947" s="347">
        <f t="shared" ca="1" si="412"/>
        <v>1E-4</v>
      </c>
      <c r="B947" s="304">
        <f t="shared" ca="1" si="413"/>
        <v>33.355200000002014</v>
      </c>
      <c r="D947" s="306">
        <f t="shared" ca="1" si="414"/>
        <v>-0.60507443954954332</v>
      </c>
      <c r="E947" s="307">
        <f t="shared" ca="1" si="415"/>
        <v>-0.99700761522573167</v>
      </c>
      <c r="F947" s="304">
        <f t="shared" ca="1" si="416"/>
        <v>1.1662500856224167</v>
      </c>
      <c r="G947" s="306">
        <f t="shared" ca="1" si="417"/>
        <v>7.1019830465808163</v>
      </c>
      <c r="H947" s="307">
        <f t="shared" ca="1" si="418"/>
        <v>-103.442340302681</v>
      </c>
      <c r="I947" s="304">
        <f t="shared" ca="1" si="419"/>
        <v>103.68585212308179</v>
      </c>
      <c r="J947" s="306">
        <f t="shared" ca="1" si="420"/>
        <v>644.29262010737602</v>
      </c>
      <c r="K947" s="307">
        <f t="shared" ca="1" si="421"/>
        <v>-7.1168216341693391</v>
      </c>
      <c r="L947" s="304">
        <f t="shared" ca="1" si="406"/>
        <v>644.3319249230168</v>
      </c>
      <c r="M947" s="306">
        <f t="shared" ca="1" si="422"/>
        <v>-1.5022474560845203</v>
      </c>
      <c r="N947" s="304">
        <f t="shared" ca="1" si="423"/>
        <v>-86.072439017907499</v>
      </c>
      <c r="P947" s="310">
        <f t="shared" ca="1" si="424"/>
        <v>23</v>
      </c>
      <c r="Q947" s="304">
        <f t="shared" ca="1" si="425"/>
        <v>0</v>
      </c>
      <c r="R947" s="306">
        <f t="shared" ca="1" si="426"/>
        <v>0</v>
      </c>
      <c r="S947" s="307">
        <f t="shared" ca="1" si="427"/>
        <v>3.0549999999999997</v>
      </c>
      <c r="T947" s="304">
        <f t="shared" ca="1" si="407"/>
        <v>29.969549999999998</v>
      </c>
      <c r="U947" s="311">
        <f t="shared" ca="1" si="408"/>
        <v>0</v>
      </c>
      <c r="V947" s="306">
        <f t="shared" ca="1" si="409"/>
        <v>1.225872120986661</v>
      </c>
      <c r="W947" s="304">
        <f t="shared" ca="1" si="410"/>
        <v>26.987151068849393</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0.9532209595840957</v>
      </c>
      <c r="AH947" s="304">
        <f t="shared" ca="1" si="434"/>
        <v>-8.8337392904412475</v>
      </c>
    </row>
    <row r="948" spans="1:34" x14ac:dyDescent="0.2">
      <c r="A948" s="347">
        <f t="shared" ca="1" si="412"/>
        <v>1E-4</v>
      </c>
      <c r="B948" s="304">
        <f t="shared" ca="1" si="413"/>
        <v>33.355300000002018</v>
      </c>
      <c r="D948" s="306">
        <f t="shared" ca="1" si="414"/>
        <v>-0.60507046664379549</v>
      </c>
      <c r="E948" s="307">
        <f t="shared" ca="1" si="415"/>
        <v>-0.99698190249796248</v>
      </c>
      <c r="F948" s="304">
        <f t="shared" ca="1" si="416"/>
        <v>1.1662260430606912</v>
      </c>
      <c r="G948" s="306">
        <f t="shared" ca="1" si="417"/>
        <v>7.1019225395341516</v>
      </c>
      <c r="H948" s="307">
        <f t="shared" ca="1" si="418"/>
        <v>-103.44244000087126</v>
      </c>
      <c r="I948" s="304">
        <f t="shared" ca="1" si="419"/>
        <v>103.68594744270504</v>
      </c>
      <c r="J948" s="306">
        <f t="shared" ca="1" si="420"/>
        <v>644.29262010737602</v>
      </c>
      <c r="K948" s="307">
        <f t="shared" ca="1" si="421"/>
        <v>-7.1271658731845164</v>
      </c>
      <c r="L948" s="304">
        <f t="shared" ca="1" si="406"/>
        <v>644.33203926097872</v>
      </c>
      <c r="M948" s="306">
        <f t="shared" ca="1" si="422"/>
        <v>-1.5022481041355977</v>
      </c>
      <c r="N948" s="304">
        <f t="shared" ca="1" si="423"/>
        <v>-86.072476148499135</v>
      </c>
      <c r="P948" s="310">
        <f t="shared" ca="1" si="424"/>
        <v>23</v>
      </c>
      <c r="Q948" s="304">
        <f t="shared" ca="1" si="425"/>
        <v>0</v>
      </c>
      <c r="R948" s="306">
        <f t="shared" ca="1" si="426"/>
        <v>0</v>
      </c>
      <c r="S948" s="307">
        <f t="shared" ca="1" si="427"/>
        <v>3.0549999999999997</v>
      </c>
      <c r="T948" s="304">
        <f t="shared" ca="1" si="407"/>
        <v>29.969549999999998</v>
      </c>
      <c r="U948" s="311">
        <f t="shared" ca="1" si="408"/>
        <v>0</v>
      </c>
      <c r="V948" s="306">
        <f t="shared" ca="1" si="409"/>
        <v>1.2258733890589002</v>
      </c>
      <c r="W948" s="304">
        <f t="shared" ca="1" si="410"/>
        <v>26.987228604306335</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0.95319601482752248</v>
      </c>
      <c r="AH948" s="304">
        <f t="shared" ca="1" si="434"/>
        <v>-8.8337646706544657</v>
      </c>
    </row>
    <row r="949" spans="1:34" x14ac:dyDescent="0.2">
      <c r="A949" s="347">
        <f t="shared" ca="1" si="412"/>
        <v>1E-4</v>
      </c>
      <c r="B949" s="304">
        <f t="shared" ca="1" si="413"/>
        <v>33.355400000002021</v>
      </c>
      <c r="D949" s="306">
        <f t="shared" ca="1" si="414"/>
        <v>-0.60506649373959587</v>
      </c>
      <c r="E949" s="307">
        <f t="shared" ca="1" si="415"/>
        <v>-0.99695619013310299</v>
      </c>
      <c r="F949" s="304">
        <f t="shared" ca="1" si="416"/>
        <v>1.1662020008948022</v>
      </c>
      <c r="G949" s="306">
        <f t="shared" ca="1" si="417"/>
        <v>7.1018620328847772</v>
      </c>
      <c r="H949" s="307">
        <f t="shared" ca="1" si="418"/>
        <v>-103.44253969649027</v>
      </c>
      <c r="I949" s="304">
        <f t="shared" ca="1" si="419"/>
        <v>103.68604275983387</v>
      </c>
      <c r="J949" s="306">
        <f t="shared" ca="1" si="420"/>
        <v>644.29262010737602</v>
      </c>
      <c r="K949" s="307">
        <f t="shared" ca="1" si="421"/>
        <v>-7.1375101221693846</v>
      </c>
      <c r="L949" s="304">
        <f t="shared" ca="1" si="406"/>
        <v>644.33215376509929</v>
      </c>
      <c r="M949" s="306">
        <f t="shared" ca="1" si="422"/>
        <v>-1.5022487521799626</v>
      </c>
      <c r="N949" s="304">
        <f t="shared" ca="1" si="423"/>
        <v>-86.072513278706182</v>
      </c>
      <c r="P949" s="310">
        <f t="shared" ca="1" si="424"/>
        <v>23</v>
      </c>
      <c r="Q949" s="304">
        <f t="shared" ca="1" si="425"/>
        <v>0</v>
      </c>
      <c r="R949" s="306">
        <f t="shared" ca="1" si="426"/>
        <v>0</v>
      </c>
      <c r="S949" s="307">
        <f t="shared" ca="1" si="427"/>
        <v>3.0549999999999997</v>
      </c>
      <c r="T949" s="304">
        <f t="shared" ca="1" si="407"/>
        <v>29.969549999999998</v>
      </c>
      <c r="U949" s="311">
        <f t="shared" ca="1" si="408"/>
        <v>0</v>
      </c>
      <c r="V949" s="306">
        <f t="shared" ca="1" si="409"/>
        <v>1.2258746571336734</v>
      </c>
      <c r="W949" s="304">
        <f t="shared" ca="1" si="410"/>
        <v>26.987306138668838</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0.95317107042057536</v>
      </c>
      <c r="AH949" s="304">
        <f t="shared" ca="1" si="434"/>
        <v>-8.8337900505094389</v>
      </c>
    </row>
    <row r="950" spans="1:34" x14ac:dyDescent="0.2">
      <c r="A950" s="347">
        <f t="shared" ca="1" si="412"/>
        <v>1E-4</v>
      </c>
      <c r="B950" s="304">
        <f t="shared" ca="1" si="413"/>
        <v>33.355500000002024</v>
      </c>
      <c r="D950" s="306">
        <f t="shared" ca="1" si="414"/>
        <v>-0.60506252083694578</v>
      </c>
      <c r="E950" s="307">
        <f t="shared" ca="1" si="415"/>
        <v>-0.99693047813115854</v>
      </c>
      <c r="F950" s="304">
        <f t="shared" ca="1" si="416"/>
        <v>1.1661779591247554</v>
      </c>
      <c r="G950" s="306">
        <f t="shared" ca="1" si="417"/>
        <v>7.1018015266326939</v>
      </c>
      <c r="H950" s="307">
        <f t="shared" ca="1" si="418"/>
        <v>-103.44263938953809</v>
      </c>
      <c r="I950" s="304">
        <f t="shared" ca="1" si="419"/>
        <v>103.68613807446827</v>
      </c>
      <c r="J950" s="306">
        <f t="shared" ca="1" si="420"/>
        <v>644.29262010737602</v>
      </c>
      <c r="K950" s="307">
        <f t="shared" ca="1" si="421"/>
        <v>-7.1478543811236861</v>
      </c>
      <c r="L950" s="304">
        <f t="shared" ca="1" si="406"/>
        <v>644.33226843537898</v>
      </c>
      <c r="M950" s="306">
        <f t="shared" ca="1" si="422"/>
        <v>-1.5022494002176146</v>
      </c>
      <c r="N950" s="304">
        <f t="shared" ca="1" si="423"/>
        <v>-86.072550408528613</v>
      </c>
      <c r="P950" s="310">
        <f t="shared" ca="1" si="424"/>
        <v>23</v>
      </c>
      <c r="Q950" s="304">
        <f t="shared" ca="1" si="425"/>
        <v>0</v>
      </c>
      <c r="R950" s="306">
        <f t="shared" ca="1" si="426"/>
        <v>0</v>
      </c>
      <c r="S950" s="307">
        <f t="shared" ca="1" si="427"/>
        <v>3.0549999999999997</v>
      </c>
      <c r="T950" s="304">
        <f t="shared" ca="1" si="407"/>
        <v>29.969549999999998</v>
      </c>
      <c r="U950" s="311">
        <f t="shared" ca="1" si="408"/>
        <v>0</v>
      </c>
      <c r="V950" s="306">
        <f t="shared" ca="1" si="409"/>
        <v>1.2258759252109808</v>
      </c>
      <c r="W950" s="304">
        <f t="shared" ca="1" si="410"/>
        <v>26.987383671936904</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0.9531461263632508</v>
      </c>
      <c r="AH950" s="304">
        <f t="shared" ca="1" si="434"/>
        <v>-8.8338154300061671</v>
      </c>
    </row>
    <row r="951" spans="1:34" x14ac:dyDescent="0.2">
      <c r="A951" s="347">
        <f t="shared" ca="1" si="412"/>
        <v>1E-4</v>
      </c>
      <c r="B951" s="304">
        <f t="shared" ca="1" si="413"/>
        <v>33.355600000002028</v>
      </c>
      <c r="D951" s="306">
        <f t="shared" ca="1" si="414"/>
        <v>-0.60505854793584846</v>
      </c>
      <c r="E951" s="307">
        <f t="shared" ca="1" si="415"/>
        <v>-0.99690476649212911</v>
      </c>
      <c r="F951" s="304">
        <f t="shared" ca="1" si="416"/>
        <v>1.1661539177505531</v>
      </c>
      <c r="G951" s="306">
        <f t="shared" ca="1" si="417"/>
        <v>7.1017410207778999</v>
      </c>
      <c r="H951" s="307">
        <f t="shared" ca="1" si="418"/>
        <v>-103.44273908001473</v>
      </c>
      <c r="I951" s="304">
        <f t="shared" ca="1" si="419"/>
        <v>103.68623338660831</v>
      </c>
      <c r="J951" s="306">
        <f t="shared" ca="1" si="420"/>
        <v>644.29262010737602</v>
      </c>
      <c r="K951" s="307">
        <f t="shared" ca="1" si="421"/>
        <v>-7.1581986500471642</v>
      </c>
      <c r="L951" s="304">
        <f t="shared" ca="1" si="406"/>
        <v>644.33238327181812</v>
      </c>
      <c r="M951" s="306">
        <f t="shared" ca="1" si="422"/>
        <v>-1.5022500482485541</v>
      </c>
      <c r="N951" s="304">
        <f t="shared" ca="1" si="423"/>
        <v>-86.072587537966442</v>
      </c>
      <c r="P951" s="310">
        <f t="shared" ca="1" si="424"/>
        <v>23</v>
      </c>
      <c r="Q951" s="304">
        <f t="shared" ca="1" si="425"/>
        <v>0</v>
      </c>
      <c r="R951" s="306">
        <f t="shared" ca="1" si="426"/>
        <v>0</v>
      </c>
      <c r="S951" s="307">
        <f t="shared" ca="1" si="427"/>
        <v>3.0549999999999997</v>
      </c>
      <c r="T951" s="304">
        <f t="shared" ca="1" si="407"/>
        <v>29.969549999999998</v>
      </c>
      <c r="U951" s="311">
        <f t="shared" ca="1" si="408"/>
        <v>0</v>
      </c>
      <c r="V951" s="306">
        <f t="shared" ca="1" si="409"/>
        <v>1.2258771932908223</v>
      </c>
      <c r="W951" s="304">
        <f t="shared" ca="1" si="410"/>
        <v>26.987461204110545</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0.95312118265555057</v>
      </c>
      <c r="AH951" s="304">
        <f t="shared" ca="1" si="434"/>
        <v>-8.8338408091446503</v>
      </c>
    </row>
    <row r="952" spans="1:34" x14ac:dyDescent="0.2">
      <c r="A952" s="347">
        <f t="shared" ca="1" si="412"/>
        <v>1E-4</v>
      </c>
      <c r="B952" s="304">
        <f t="shared" ca="1" si="413"/>
        <v>33.355700000002031</v>
      </c>
      <c r="D952" s="306">
        <f t="shared" ca="1" si="414"/>
        <v>-0.60505457503630133</v>
      </c>
      <c r="E952" s="307">
        <f t="shared" ca="1" si="415"/>
        <v>-0.99687905521600761</v>
      </c>
      <c r="F952" s="304">
        <f t="shared" ca="1" si="416"/>
        <v>1.1661298767721884</v>
      </c>
      <c r="G952" s="306">
        <f t="shared" ca="1" si="417"/>
        <v>7.1016805153203961</v>
      </c>
      <c r="H952" s="307">
        <f t="shared" ca="1" si="418"/>
        <v>-103.44283876792025</v>
      </c>
      <c r="I952" s="304">
        <f t="shared" ca="1" si="419"/>
        <v>103.68632869625399</v>
      </c>
      <c r="J952" s="306">
        <f t="shared" ca="1" si="420"/>
        <v>644.29262010737602</v>
      </c>
      <c r="K952" s="307">
        <f t="shared" ca="1" si="421"/>
        <v>-7.1685429289395612</v>
      </c>
      <c r="L952" s="304">
        <f t="shared" ca="1" si="406"/>
        <v>644.33249827441705</v>
      </c>
      <c r="M952" s="306">
        <f t="shared" ca="1" si="422"/>
        <v>-1.5022506962727811</v>
      </c>
      <c r="N952" s="304">
        <f t="shared" ca="1" si="423"/>
        <v>-86.072624667019667</v>
      </c>
      <c r="P952" s="310">
        <f t="shared" ca="1" si="424"/>
        <v>23</v>
      </c>
      <c r="Q952" s="304">
        <f t="shared" ca="1" si="425"/>
        <v>0</v>
      </c>
      <c r="R952" s="306">
        <f t="shared" ca="1" si="426"/>
        <v>0</v>
      </c>
      <c r="S952" s="307">
        <f t="shared" ca="1" si="427"/>
        <v>3.0549999999999997</v>
      </c>
      <c r="T952" s="304">
        <f t="shared" ca="1" si="407"/>
        <v>29.969549999999998</v>
      </c>
      <c r="U952" s="311">
        <f t="shared" ca="1" si="408"/>
        <v>0</v>
      </c>
      <c r="V952" s="306">
        <f t="shared" ca="1" si="409"/>
        <v>1.2258784613731983</v>
      </c>
      <c r="W952" s="304">
        <f t="shared" ca="1" si="410"/>
        <v>26.98753873518978</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0.95309623929747112</v>
      </c>
      <c r="AH952" s="304">
        <f t="shared" ca="1" si="434"/>
        <v>-8.8338661879248921</v>
      </c>
    </row>
    <row r="953" spans="1:34" x14ac:dyDescent="0.2">
      <c r="A953" s="347">
        <f t="shared" ca="1" si="412"/>
        <v>1E-4</v>
      </c>
      <c r="B953" s="304">
        <f t="shared" ca="1" si="413"/>
        <v>33.355800000002034</v>
      </c>
      <c r="D953" s="306">
        <f t="shared" ca="1" si="414"/>
        <v>-0.6050506021383083</v>
      </c>
      <c r="E953" s="307">
        <f t="shared" ca="1" si="415"/>
        <v>-0.99685334430278694</v>
      </c>
      <c r="F953" s="304">
        <f t="shared" ca="1" si="416"/>
        <v>1.1661058361896575</v>
      </c>
      <c r="G953" s="306">
        <f t="shared" ca="1" si="417"/>
        <v>7.1016200102601825</v>
      </c>
      <c r="H953" s="307">
        <f t="shared" ca="1" si="418"/>
        <v>-103.44293845325468</v>
      </c>
      <c r="I953" s="304">
        <f t="shared" ca="1" si="419"/>
        <v>103.68642400340541</v>
      </c>
      <c r="J953" s="306">
        <f t="shared" ca="1" si="420"/>
        <v>644.29262010737602</v>
      </c>
      <c r="K953" s="307">
        <f t="shared" ca="1" si="421"/>
        <v>-7.1788872178006198</v>
      </c>
      <c r="L953" s="304">
        <f t="shared" ca="1" si="406"/>
        <v>644.33261344317611</v>
      </c>
      <c r="M953" s="306">
        <f t="shared" ca="1" si="422"/>
        <v>-1.5022513442902958</v>
      </c>
      <c r="N953" s="304">
        <f t="shared" ca="1" si="423"/>
        <v>-86.072661795688305</v>
      </c>
      <c r="P953" s="310">
        <f t="shared" ca="1" si="424"/>
        <v>23</v>
      </c>
      <c r="Q953" s="304">
        <f t="shared" ca="1" si="425"/>
        <v>0</v>
      </c>
      <c r="R953" s="306">
        <f t="shared" ca="1" si="426"/>
        <v>0</v>
      </c>
      <c r="S953" s="307">
        <f t="shared" ca="1" si="427"/>
        <v>3.0549999999999997</v>
      </c>
      <c r="T953" s="304">
        <f t="shared" ca="1" si="407"/>
        <v>29.969549999999998</v>
      </c>
      <c r="U953" s="311">
        <f t="shared" ca="1" si="408"/>
        <v>0</v>
      </c>
      <c r="V953" s="306">
        <f t="shared" ca="1" si="409"/>
        <v>1.2258797294581087</v>
      </c>
      <c r="W953" s="304">
        <f t="shared" ca="1" si="410"/>
        <v>26.987616265174633</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0.95307129628900533</v>
      </c>
      <c r="AH953" s="304">
        <f t="shared" ca="1" si="434"/>
        <v>-8.8338915663469013</v>
      </c>
    </row>
    <row r="954" spans="1:34" x14ac:dyDescent="0.2">
      <c r="A954" s="347">
        <f t="shared" ca="1" si="412"/>
        <v>1E-4</v>
      </c>
      <c r="B954" s="304">
        <f t="shared" ca="1" si="413"/>
        <v>33.355900000002038</v>
      </c>
      <c r="D954" s="306">
        <f t="shared" ca="1" si="414"/>
        <v>-0.60504662924186692</v>
      </c>
      <c r="E954" s="307">
        <f t="shared" ca="1" si="415"/>
        <v>-0.99682763375246175</v>
      </c>
      <c r="F954" s="304">
        <f t="shared" ca="1" si="416"/>
        <v>1.166081796002955</v>
      </c>
      <c r="G954" s="306">
        <f t="shared" ca="1" si="417"/>
        <v>7.1015595055972582</v>
      </c>
      <c r="H954" s="307">
        <f t="shared" ca="1" si="418"/>
        <v>-103.44303813601806</v>
      </c>
      <c r="I954" s="304">
        <f t="shared" ca="1" si="419"/>
        <v>103.68651930806254</v>
      </c>
      <c r="J954" s="306">
        <f t="shared" ca="1" si="420"/>
        <v>644.29262010737602</v>
      </c>
      <c r="K954" s="307">
        <f t="shared" ca="1" si="421"/>
        <v>-7.1892315166300831</v>
      </c>
      <c r="L954" s="304">
        <f t="shared" ca="1" si="406"/>
        <v>644.33272877809588</v>
      </c>
      <c r="M954" s="306">
        <f t="shared" ca="1" si="422"/>
        <v>-1.5022519923010984</v>
      </c>
      <c r="N954" s="304">
        <f t="shared" ca="1" si="423"/>
        <v>-86.072698923972382</v>
      </c>
      <c r="P954" s="310">
        <f t="shared" ca="1" si="424"/>
        <v>23</v>
      </c>
      <c r="Q954" s="304">
        <f t="shared" ca="1" si="425"/>
        <v>0</v>
      </c>
      <c r="R954" s="306">
        <f t="shared" ca="1" si="426"/>
        <v>0</v>
      </c>
      <c r="S954" s="307">
        <f t="shared" ca="1" si="427"/>
        <v>3.0549999999999997</v>
      </c>
      <c r="T954" s="304">
        <f t="shared" ca="1" si="407"/>
        <v>29.969549999999998</v>
      </c>
      <c r="U954" s="311">
        <f t="shared" ca="1" si="408"/>
        <v>0</v>
      </c>
      <c r="V954" s="306">
        <f t="shared" ca="1" si="409"/>
        <v>1.2258809975455534</v>
      </c>
      <c r="W954" s="304">
        <f t="shared" ca="1" si="410"/>
        <v>26.987693794065102</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0.95304635363014611</v>
      </c>
      <c r="AH954" s="304">
        <f t="shared" ca="1" si="434"/>
        <v>-8.8339169444106833</v>
      </c>
    </row>
    <row r="955" spans="1:34" x14ac:dyDescent="0.2">
      <c r="A955" s="347">
        <f t="shared" ca="1" si="412"/>
        <v>1E-4</v>
      </c>
      <c r="B955" s="304">
        <f t="shared" ca="1" si="413"/>
        <v>33.356000000002041</v>
      </c>
      <c r="D955" s="306">
        <f t="shared" ca="1" si="414"/>
        <v>-0.6050426563469784</v>
      </c>
      <c r="E955" s="307">
        <f t="shared" ca="1" si="415"/>
        <v>-0.99680192356503383</v>
      </c>
      <c r="F955" s="304">
        <f t="shared" ca="1" si="416"/>
        <v>1.1660577562120837</v>
      </c>
      <c r="G955" s="306">
        <f t="shared" ca="1" si="417"/>
        <v>7.1014990013316233</v>
      </c>
      <c r="H955" s="307">
        <f t="shared" ca="1" si="418"/>
        <v>-103.44313781621042</v>
      </c>
      <c r="I955" s="304">
        <f t="shared" ca="1" si="419"/>
        <v>103.68661461022545</v>
      </c>
      <c r="J955" s="306">
        <f t="shared" ca="1" si="420"/>
        <v>644.29262010737602</v>
      </c>
      <c r="K955" s="307">
        <f t="shared" ca="1" si="421"/>
        <v>-7.1995758254276945</v>
      </c>
      <c r="L955" s="304">
        <f t="shared" ca="1" si="406"/>
        <v>644.33284427917658</v>
      </c>
      <c r="M955" s="306">
        <f t="shared" ca="1" si="422"/>
        <v>-1.5022526403051886</v>
      </c>
      <c r="N955" s="304">
        <f t="shared" ca="1" si="423"/>
        <v>-86.072736051871857</v>
      </c>
      <c r="P955" s="310">
        <f t="shared" ca="1" si="424"/>
        <v>23</v>
      </c>
      <c r="Q955" s="304">
        <f t="shared" ca="1" si="425"/>
        <v>0</v>
      </c>
      <c r="R955" s="306">
        <f t="shared" ca="1" si="426"/>
        <v>0</v>
      </c>
      <c r="S955" s="307">
        <f t="shared" ca="1" si="427"/>
        <v>3.0549999999999997</v>
      </c>
      <c r="T955" s="304">
        <f t="shared" ca="1" si="407"/>
        <v>29.969549999999998</v>
      </c>
      <c r="U955" s="311">
        <f t="shared" ca="1" si="408"/>
        <v>0</v>
      </c>
      <c r="V955" s="306">
        <f t="shared" ca="1" si="409"/>
        <v>1.2258822656355319</v>
      </c>
      <c r="W955" s="304">
        <f t="shared" ca="1" si="410"/>
        <v>26.987771321861185</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0.95302141132089879</v>
      </c>
      <c r="AH955" s="304">
        <f t="shared" ca="1" si="434"/>
        <v>-8.8339423221162363</v>
      </c>
    </row>
    <row r="956" spans="1:34" x14ac:dyDescent="0.2">
      <c r="A956" s="347">
        <f t="shared" ca="1" si="412"/>
        <v>1E-4</v>
      </c>
      <c r="B956" s="304">
        <f t="shared" ca="1" si="413"/>
        <v>33.356100000002044</v>
      </c>
      <c r="D956" s="306">
        <f t="shared" ca="1" si="414"/>
        <v>-0.60503868345364598</v>
      </c>
      <c r="E956" s="307">
        <f t="shared" ca="1" si="415"/>
        <v>-0.99677621374049963</v>
      </c>
      <c r="F956" s="304">
        <f t="shared" ca="1" si="416"/>
        <v>1.1660337168170427</v>
      </c>
      <c r="G956" s="306">
        <f t="shared" ca="1" si="417"/>
        <v>7.1014384974632776</v>
      </c>
      <c r="H956" s="307">
        <f t="shared" ca="1" si="418"/>
        <v>-103.4432374938318</v>
      </c>
      <c r="I956" s="304">
        <f t="shared" ca="1" si="419"/>
        <v>103.68670990989416</v>
      </c>
      <c r="J956" s="306">
        <f t="shared" ca="1" si="420"/>
        <v>644.29262010737602</v>
      </c>
      <c r="K956" s="307">
        <f t="shared" ca="1" si="421"/>
        <v>-7.2099201441931964</v>
      </c>
      <c r="L956" s="304">
        <f t="shared" ca="1" si="406"/>
        <v>644.33295994641867</v>
      </c>
      <c r="M956" s="306">
        <f t="shared" ca="1" si="422"/>
        <v>-1.5022532883025668</v>
      </c>
      <c r="N956" s="304">
        <f t="shared" ca="1" si="423"/>
        <v>-86.072773179386758</v>
      </c>
      <c r="P956" s="310">
        <f t="shared" ca="1" si="424"/>
        <v>23</v>
      </c>
      <c r="Q956" s="304">
        <f t="shared" ca="1" si="425"/>
        <v>0</v>
      </c>
      <c r="R956" s="306">
        <f t="shared" ca="1" si="426"/>
        <v>0</v>
      </c>
      <c r="S956" s="307">
        <f t="shared" ca="1" si="427"/>
        <v>3.0549999999999997</v>
      </c>
      <c r="T956" s="304">
        <f t="shared" ca="1" si="407"/>
        <v>29.969549999999998</v>
      </c>
      <c r="U956" s="311">
        <f t="shared" ca="1" si="408"/>
        <v>0</v>
      </c>
      <c r="V956" s="306">
        <f t="shared" ca="1" si="409"/>
        <v>1.2258835337280449</v>
      </c>
      <c r="W956" s="304">
        <f t="shared" ca="1" si="410"/>
        <v>26.987848848562912</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0.95299646936125271</v>
      </c>
      <c r="AH956" s="304">
        <f t="shared" ca="1" si="434"/>
        <v>-8.8339676994635639</v>
      </c>
    </row>
    <row r="957" spans="1:34" x14ac:dyDescent="0.2">
      <c r="A957" s="347">
        <f t="shared" ca="1" si="412"/>
        <v>1E-4</v>
      </c>
      <c r="B957" s="304">
        <f t="shared" ca="1" si="413"/>
        <v>33.356200000002048</v>
      </c>
      <c r="D957" s="306">
        <f t="shared" ca="1" si="414"/>
        <v>-0.60503471056186753</v>
      </c>
      <c r="E957" s="307">
        <f t="shared" ca="1" si="415"/>
        <v>-0.99675050427885203</v>
      </c>
      <c r="F957" s="304">
        <f t="shared" ca="1" si="416"/>
        <v>1.1660096778178253</v>
      </c>
      <c r="G957" s="306">
        <f t="shared" ca="1" si="417"/>
        <v>7.1013779939922212</v>
      </c>
      <c r="H957" s="307">
        <f t="shared" ca="1" si="418"/>
        <v>-103.44333716888222</v>
      </c>
      <c r="I957" s="304">
        <f t="shared" ca="1" si="419"/>
        <v>103.68680520706869</v>
      </c>
      <c r="J957" s="306">
        <f t="shared" ca="1" si="420"/>
        <v>644.29262010737602</v>
      </c>
      <c r="K957" s="307">
        <f t="shared" ca="1" si="421"/>
        <v>-7.2202644729263321</v>
      </c>
      <c r="L957" s="304">
        <f t="shared" ca="1" si="406"/>
        <v>644.33307577982248</v>
      </c>
      <c r="M957" s="306">
        <f t="shared" ca="1" si="422"/>
        <v>-1.502253936293233</v>
      </c>
      <c r="N957" s="304">
        <f t="shared" ca="1" si="423"/>
        <v>-86.072810306517098</v>
      </c>
      <c r="P957" s="310">
        <f t="shared" ca="1" si="424"/>
        <v>23</v>
      </c>
      <c r="Q957" s="304">
        <f t="shared" ca="1" si="425"/>
        <v>0</v>
      </c>
      <c r="R957" s="306">
        <f t="shared" ca="1" si="426"/>
        <v>0</v>
      </c>
      <c r="S957" s="307">
        <f t="shared" ca="1" si="427"/>
        <v>3.0549999999999997</v>
      </c>
      <c r="T957" s="304">
        <f t="shared" ca="1" si="407"/>
        <v>29.969549999999998</v>
      </c>
      <c r="U957" s="311">
        <f t="shared" ca="1" si="408"/>
        <v>0</v>
      </c>
      <c r="V957" s="306">
        <f t="shared" ca="1" si="409"/>
        <v>1.2258848018230919</v>
      </c>
      <c r="W957" s="304">
        <f t="shared" ca="1" si="410"/>
        <v>26.987926374170272</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0.95297152775120963</v>
      </c>
      <c r="AH957" s="304">
        <f t="shared" ca="1" si="434"/>
        <v>-8.8339930764526731</v>
      </c>
    </row>
    <row r="958" spans="1:34" x14ac:dyDescent="0.2">
      <c r="A958" s="347">
        <f t="shared" ca="1" si="412"/>
        <v>1E-4</v>
      </c>
      <c r="B958" s="304">
        <f t="shared" ca="1" si="413"/>
        <v>33.356300000002051</v>
      </c>
      <c r="D958" s="306">
        <f t="shared" ca="1" si="414"/>
        <v>-0.60503073767164395</v>
      </c>
      <c r="E958" s="307">
        <f t="shared" ca="1" si="415"/>
        <v>-0.9967247951800946</v>
      </c>
      <c r="F958" s="304">
        <f t="shared" ca="1" si="416"/>
        <v>1.1659856392144352</v>
      </c>
      <c r="G958" s="306">
        <f t="shared" ca="1" si="417"/>
        <v>7.1013174909184542</v>
      </c>
      <c r="H958" s="307">
        <f t="shared" ca="1" si="418"/>
        <v>-103.44343684136174</v>
      </c>
      <c r="I958" s="304">
        <f t="shared" ca="1" si="419"/>
        <v>103.68690050174911</v>
      </c>
      <c r="J958" s="306">
        <f t="shared" ca="1" si="420"/>
        <v>644.29262010737602</v>
      </c>
      <c r="K958" s="307">
        <f t="shared" ca="1" si="421"/>
        <v>-7.2306088116268441</v>
      </c>
      <c r="L958" s="304">
        <f t="shared" ca="1" si="406"/>
        <v>644.33319177938859</v>
      </c>
      <c r="M958" s="306">
        <f t="shared" ca="1" si="422"/>
        <v>-1.5022545842771873</v>
      </c>
      <c r="N958" s="304">
        <f t="shared" ca="1" si="423"/>
        <v>-86.072847433262865</v>
      </c>
      <c r="P958" s="310">
        <f t="shared" ca="1" si="424"/>
        <v>23</v>
      </c>
      <c r="Q958" s="304">
        <f t="shared" ca="1" si="425"/>
        <v>0</v>
      </c>
      <c r="R958" s="306">
        <f t="shared" ca="1" si="426"/>
        <v>0</v>
      </c>
      <c r="S958" s="307">
        <f t="shared" ca="1" si="427"/>
        <v>3.0549999999999997</v>
      </c>
      <c r="T958" s="304">
        <f t="shared" ca="1" si="407"/>
        <v>29.969549999999998</v>
      </c>
      <c r="U958" s="311">
        <f t="shared" ca="1" si="408"/>
        <v>0</v>
      </c>
      <c r="V958" s="306">
        <f t="shared" ca="1" si="409"/>
        <v>1.2258860699206733</v>
      </c>
      <c r="W958" s="304">
        <f t="shared" ca="1" si="410"/>
        <v>26.988003898683296</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0.95294658649076958</v>
      </c>
      <c r="AH958" s="304">
        <f t="shared" ca="1" si="434"/>
        <v>-8.8340184530835586</v>
      </c>
    </row>
    <row r="959" spans="1:34" x14ac:dyDescent="0.2">
      <c r="A959" s="347">
        <f t="shared" ca="1" si="412"/>
        <v>1E-4</v>
      </c>
      <c r="B959" s="304">
        <f t="shared" ca="1" si="413"/>
        <v>33.356400000002054</v>
      </c>
      <c r="D959" s="306">
        <f t="shared" ca="1" si="414"/>
        <v>-0.60502676478297746</v>
      </c>
      <c r="E959" s="307">
        <f t="shared" ca="1" si="415"/>
        <v>-0.99669908644421668</v>
      </c>
      <c r="F959" s="304">
        <f t="shared" ca="1" si="416"/>
        <v>1.1659616010068652</v>
      </c>
      <c r="G959" s="306">
        <f t="shared" ca="1" si="417"/>
        <v>7.1012569882419756</v>
      </c>
      <c r="H959" s="307">
        <f t="shared" ca="1" si="418"/>
        <v>-103.44353651127039</v>
      </c>
      <c r="I959" s="304">
        <f t="shared" ca="1" si="419"/>
        <v>103.68699579393544</v>
      </c>
      <c r="J959" s="306">
        <f t="shared" ca="1" si="420"/>
        <v>644.29262010737602</v>
      </c>
      <c r="K959" s="307">
        <f t="shared" ca="1" si="421"/>
        <v>-7.2409531602944757</v>
      </c>
      <c r="L959" s="304">
        <f t="shared" ca="1" si="406"/>
        <v>644.3333079451171</v>
      </c>
      <c r="M959" s="306">
        <f t="shared" ca="1" si="422"/>
        <v>-1.5022552322544298</v>
      </c>
      <c r="N959" s="304">
        <f t="shared" ca="1" si="423"/>
        <v>-86.072884559624086</v>
      </c>
      <c r="P959" s="310">
        <f t="shared" ca="1" si="424"/>
        <v>23</v>
      </c>
      <c r="Q959" s="304">
        <f t="shared" ca="1" si="425"/>
        <v>0</v>
      </c>
      <c r="R959" s="306">
        <f t="shared" ca="1" si="426"/>
        <v>0</v>
      </c>
      <c r="S959" s="307">
        <f t="shared" ca="1" si="427"/>
        <v>3.0549999999999997</v>
      </c>
      <c r="T959" s="304">
        <f t="shared" ca="1" si="407"/>
        <v>29.969549999999998</v>
      </c>
      <c r="U959" s="311">
        <f t="shared" ca="1" si="408"/>
        <v>0</v>
      </c>
      <c r="V959" s="306">
        <f t="shared" ca="1" si="409"/>
        <v>1.2258873380207882</v>
      </c>
      <c r="W959" s="304">
        <f t="shared" ca="1" si="410"/>
        <v>26.988081422101981</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0.9529216455799201</v>
      </c>
      <c r="AH959" s="304">
        <f t="shared" ca="1" si="434"/>
        <v>-8.8340438293562347</v>
      </c>
    </row>
    <row r="960" spans="1:34" x14ac:dyDescent="0.2">
      <c r="A960" s="347">
        <f t="shared" ca="1" si="412"/>
        <v>1E-4</v>
      </c>
      <c r="B960" s="304">
        <f t="shared" ca="1" si="413"/>
        <v>33.356500000002058</v>
      </c>
      <c r="D960" s="306">
        <f t="shared" ca="1" si="414"/>
        <v>-0.60502279189586694</v>
      </c>
      <c r="E960" s="307">
        <f t="shared" ca="1" si="415"/>
        <v>-0.99667337807122003</v>
      </c>
      <c r="F960" s="304">
        <f t="shared" ca="1" si="416"/>
        <v>1.1659375631951165</v>
      </c>
      <c r="G960" s="306">
        <f t="shared" ca="1" si="417"/>
        <v>7.1011964859627863</v>
      </c>
      <c r="H960" s="307">
        <f t="shared" ca="1" si="418"/>
        <v>-103.4436361786082</v>
      </c>
      <c r="I960" s="304">
        <f t="shared" ca="1" si="419"/>
        <v>103.68709108362772</v>
      </c>
      <c r="J960" s="306">
        <f t="shared" ca="1" si="420"/>
        <v>644.29262010737602</v>
      </c>
      <c r="K960" s="307">
        <f t="shared" ca="1" si="421"/>
        <v>-7.2512975189289692</v>
      </c>
      <c r="L960" s="304">
        <f t="shared" ca="1" si="406"/>
        <v>644.33342427700859</v>
      </c>
      <c r="M960" s="306">
        <f t="shared" ca="1" si="422"/>
        <v>-1.5022558802249606</v>
      </c>
      <c r="N960" s="304">
        <f t="shared" ca="1" si="423"/>
        <v>-86.072921685600747</v>
      </c>
      <c r="P960" s="310">
        <f t="shared" ca="1" si="424"/>
        <v>23</v>
      </c>
      <c r="Q960" s="304">
        <f t="shared" ca="1" si="425"/>
        <v>0</v>
      </c>
      <c r="R960" s="306">
        <f t="shared" ca="1" si="426"/>
        <v>0</v>
      </c>
      <c r="S960" s="307">
        <f t="shared" ca="1" si="427"/>
        <v>3.0549999999999997</v>
      </c>
      <c r="T960" s="304">
        <f t="shared" ca="1" si="407"/>
        <v>29.969549999999998</v>
      </c>
      <c r="U960" s="311">
        <f t="shared" ca="1" si="408"/>
        <v>0</v>
      </c>
      <c r="V960" s="306">
        <f t="shared" ca="1" si="409"/>
        <v>1.2258886061234375</v>
      </c>
      <c r="W960" s="304">
        <f t="shared" ca="1" si="410"/>
        <v>26.988158944426356</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0.95289670501866297</v>
      </c>
      <c r="AH960" s="304">
        <f t="shared" ca="1" si="434"/>
        <v>-8.8340692052706977</v>
      </c>
    </row>
    <row r="961" spans="1:34" x14ac:dyDescent="0.2">
      <c r="A961" s="347">
        <f t="shared" ca="1" si="412"/>
        <v>1E-4</v>
      </c>
      <c r="B961" s="304">
        <f t="shared" ca="1" si="413"/>
        <v>33.356600000002061</v>
      </c>
      <c r="D961" s="306">
        <f t="shared" ca="1" si="414"/>
        <v>-0.60501881901031451</v>
      </c>
      <c r="E961" s="307">
        <f t="shared" ca="1" si="415"/>
        <v>-0.99664767006109045</v>
      </c>
      <c r="F961" s="304">
        <f t="shared" ca="1" si="416"/>
        <v>1.1659135257791788</v>
      </c>
      <c r="G961" s="306">
        <f t="shared" ca="1" si="417"/>
        <v>7.1011359840808854</v>
      </c>
      <c r="H961" s="307">
        <f t="shared" ca="1" si="418"/>
        <v>-103.44373584337521</v>
      </c>
      <c r="I961" s="304">
        <f t="shared" ca="1" si="419"/>
        <v>103.68718637082597</v>
      </c>
      <c r="J961" s="306">
        <f t="shared" ca="1" si="420"/>
        <v>644.29262010737602</v>
      </c>
      <c r="K961" s="307">
        <f t="shared" ca="1" si="421"/>
        <v>-7.2616418875300681</v>
      </c>
      <c r="L961" s="304">
        <f t="shared" ca="1" si="406"/>
        <v>644.3335407750634</v>
      </c>
      <c r="M961" s="306">
        <f t="shared" ca="1" si="422"/>
        <v>-1.5022565281887799</v>
      </c>
      <c r="N961" s="304">
        <f t="shared" ca="1" si="423"/>
        <v>-86.072958811192876</v>
      </c>
      <c r="P961" s="310">
        <f t="shared" ca="1" si="424"/>
        <v>23</v>
      </c>
      <c r="Q961" s="304">
        <f t="shared" ca="1" si="425"/>
        <v>0</v>
      </c>
      <c r="R961" s="306">
        <f t="shared" ca="1" si="426"/>
        <v>0</v>
      </c>
      <c r="S961" s="307">
        <f t="shared" ca="1" si="427"/>
        <v>3.0549999999999997</v>
      </c>
      <c r="T961" s="304">
        <f t="shared" ca="1" si="407"/>
        <v>29.969549999999998</v>
      </c>
      <c r="U961" s="311">
        <f t="shared" ca="1" si="408"/>
        <v>0</v>
      </c>
      <c r="V961" s="306">
        <f t="shared" ca="1" si="409"/>
        <v>1.2258898742286211</v>
      </c>
      <c r="W961" s="304">
        <f t="shared" ca="1" si="410"/>
        <v>26.988236465656414</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0.95287176480699287</v>
      </c>
      <c r="AH961" s="304">
        <f t="shared" ca="1" si="434"/>
        <v>-8.8340945808269584</v>
      </c>
    </row>
    <row r="962" spans="1:34" x14ac:dyDescent="0.2">
      <c r="A962" s="347">
        <f t="shared" ca="1" si="412"/>
        <v>1E-4</v>
      </c>
      <c r="B962" s="304">
        <f t="shared" ca="1" si="413"/>
        <v>33.356700000002064</v>
      </c>
      <c r="D962" s="306">
        <f t="shared" ca="1" si="414"/>
        <v>-0.60501484612631884</v>
      </c>
      <c r="E962" s="307">
        <f t="shared" ca="1" si="415"/>
        <v>-0.99662196241383683</v>
      </c>
      <c r="F962" s="304">
        <f t="shared" ca="1" si="416"/>
        <v>1.1658894887590592</v>
      </c>
      <c r="G962" s="306">
        <f t="shared" ca="1" si="417"/>
        <v>7.101075482596273</v>
      </c>
      <c r="H962" s="307">
        <f t="shared" ca="1" si="418"/>
        <v>-103.44383550557144</v>
      </c>
      <c r="I962" s="304">
        <f t="shared" ca="1" si="419"/>
        <v>103.68728165553023</v>
      </c>
      <c r="J962" s="306">
        <f t="shared" ca="1" si="420"/>
        <v>644.29262010737602</v>
      </c>
      <c r="K962" s="307">
        <f t="shared" ca="1" si="421"/>
        <v>-7.2719862660975156</v>
      </c>
      <c r="L962" s="304">
        <f t="shared" ca="1" si="406"/>
        <v>644.33365743928186</v>
      </c>
      <c r="M962" s="306">
        <f t="shared" ca="1" si="422"/>
        <v>-1.5022571761458874</v>
      </c>
      <c r="N962" s="304">
        <f t="shared" ca="1" si="423"/>
        <v>-86.072995936400432</v>
      </c>
      <c r="P962" s="310">
        <f t="shared" ca="1" si="424"/>
        <v>23</v>
      </c>
      <c r="Q962" s="304">
        <f t="shared" ca="1" si="425"/>
        <v>0</v>
      </c>
      <c r="R962" s="306">
        <f t="shared" ca="1" si="426"/>
        <v>0</v>
      </c>
      <c r="S962" s="307">
        <f t="shared" ca="1" si="427"/>
        <v>3.0549999999999997</v>
      </c>
      <c r="T962" s="304">
        <f t="shared" ca="1" si="407"/>
        <v>29.969549999999998</v>
      </c>
      <c r="U962" s="311">
        <f t="shared" ca="1" si="408"/>
        <v>0</v>
      </c>
      <c r="V962" s="306">
        <f t="shared" ca="1" si="409"/>
        <v>1.2258911423363383</v>
      </c>
      <c r="W962" s="304">
        <f t="shared" ca="1" si="410"/>
        <v>26.988313985792164</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0.95284682494490802</v>
      </c>
      <c r="AH962" s="304">
        <f t="shared" ca="1" si="434"/>
        <v>-8.8341199560250132</v>
      </c>
    </row>
    <row r="963" spans="1:34" x14ac:dyDescent="0.2">
      <c r="A963" s="347">
        <f t="shared" ca="1" si="412"/>
        <v>1E-4</v>
      </c>
      <c r="B963" s="304">
        <f t="shared" ca="1" si="413"/>
        <v>33.356800000002067</v>
      </c>
      <c r="D963" s="306">
        <f t="shared" ca="1" si="414"/>
        <v>-0.6050108732438837</v>
      </c>
      <c r="E963" s="307">
        <f t="shared" ca="1" si="415"/>
        <v>-0.99659625512945382</v>
      </c>
      <c r="F963" s="304">
        <f t="shared" ca="1" si="416"/>
        <v>1.1658654521347556</v>
      </c>
      <c r="G963" s="306">
        <f t="shared" ca="1" si="417"/>
        <v>7.1010149815089489</v>
      </c>
      <c r="H963" s="307">
        <f t="shared" ca="1" si="418"/>
        <v>-103.44393516519696</v>
      </c>
      <c r="I963" s="304">
        <f t="shared" ca="1" si="419"/>
        <v>103.68737693774052</v>
      </c>
      <c r="J963" s="306">
        <f t="shared" ca="1" si="420"/>
        <v>644.29262010737602</v>
      </c>
      <c r="K963" s="307">
        <f t="shared" ca="1" si="421"/>
        <v>-7.2823306546310542</v>
      </c>
      <c r="L963" s="304">
        <f t="shared" ca="1" si="406"/>
        <v>644.33377426966445</v>
      </c>
      <c r="M963" s="306">
        <f t="shared" ca="1" si="422"/>
        <v>-1.5022578240962836</v>
      </c>
      <c r="N963" s="304">
        <f t="shared" ca="1" si="423"/>
        <v>-86.07303306122347</v>
      </c>
      <c r="P963" s="310">
        <f t="shared" ca="1" si="424"/>
        <v>23</v>
      </c>
      <c r="Q963" s="304">
        <f t="shared" ca="1" si="425"/>
        <v>0</v>
      </c>
      <c r="R963" s="306">
        <f t="shared" ca="1" si="426"/>
        <v>0</v>
      </c>
      <c r="S963" s="307">
        <f t="shared" ca="1" si="427"/>
        <v>3.0549999999999997</v>
      </c>
      <c r="T963" s="304">
        <f t="shared" ca="1" si="407"/>
        <v>29.969549999999998</v>
      </c>
      <c r="U963" s="311">
        <f t="shared" ca="1" si="408"/>
        <v>0</v>
      </c>
      <c r="V963" s="306">
        <f t="shared" ca="1" si="409"/>
        <v>1.22589241044659</v>
      </c>
      <c r="W963" s="304">
        <f t="shared" ca="1" si="410"/>
        <v>26.988391504833626</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0.95282188543240665</v>
      </c>
      <c r="AH963" s="304">
        <f t="shared" ca="1" si="434"/>
        <v>-8.8341453308648656</v>
      </c>
    </row>
    <row r="964" spans="1:34" x14ac:dyDescent="0.2">
      <c r="A964" s="347">
        <f t="shared" ca="1" si="412"/>
        <v>1E-4</v>
      </c>
      <c r="B964" s="304">
        <f t="shared" ca="1" si="413"/>
        <v>33.356900000002071</v>
      </c>
      <c r="D964" s="306">
        <f t="shared" ca="1" si="414"/>
        <v>-0.60500690036300675</v>
      </c>
      <c r="E964" s="307">
        <f t="shared" ca="1" si="415"/>
        <v>-0.99657054820793256</v>
      </c>
      <c r="F964" s="304">
        <f t="shared" ca="1" si="416"/>
        <v>1.1658414159062598</v>
      </c>
      <c r="G964" s="306">
        <f t="shared" ca="1" si="417"/>
        <v>7.1009544808189125</v>
      </c>
      <c r="H964" s="307">
        <f t="shared" ca="1" si="418"/>
        <v>-103.44403482225178</v>
      </c>
      <c r="I964" s="304">
        <f t="shared" ca="1" si="419"/>
        <v>103.68747221745691</v>
      </c>
      <c r="J964" s="306">
        <f t="shared" ca="1" si="420"/>
        <v>644.29262010737602</v>
      </c>
      <c r="K964" s="307">
        <f t="shared" ca="1" si="421"/>
        <v>-7.2926750531304263</v>
      </c>
      <c r="L964" s="304">
        <f t="shared" ref="L964:L1004" ca="1" si="435">SQRT(pos_x^2+pos_z^2)</f>
        <v>644.33389126621148</v>
      </c>
      <c r="M964" s="306">
        <f t="shared" ca="1" si="422"/>
        <v>-1.5022584720399683</v>
      </c>
      <c r="N964" s="304">
        <f t="shared" ca="1" si="423"/>
        <v>-86.073070185661976</v>
      </c>
      <c r="P964" s="310">
        <f t="shared" ca="1" si="424"/>
        <v>23</v>
      </c>
      <c r="Q964" s="304">
        <f t="shared" ca="1" si="425"/>
        <v>0</v>
      </c>
      <c r="R964" s="306">
        <f t="shared" ca="1" si="426"/>
        <v>0</v>
      </c>
      <c r="S964" s="307">
        <f t="shared" ca="1" si="427"/>
        <v>3.0549999999999997</v>
      </c>
      <c r="T964" s="304">
        <f t="shared" ref="T964:T1004" ca="1" si="436">m*g</f>
        <v>29.969549999999998</v>
      </c>
      <c r="U964" s="311">
        <f t="shared" ref="U964:U1004" ca="1" si="437">IF(pos_xz&lt;L_rampe,Poids*COS(Beta),0)</f>
        <v>0</v>
      </c>
      <c r="V964" s="306">
        <f t="shared" ref="V964:V1004" ca="1" si="438">Rho_moyen*(20000-Alt_rampe-pos_z)/(20000+Alt_rampe+pos_z)</f>
        <v>1.2258936785593753</v>
      </c>
      <c r="W964" s="304">
        <f t="shared" ref="W964:W1003" ca="1" si="439">1/2*Rho*Sref*Cx*vit_xz^2</f>
        <v>26.988469022780802</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0.95279694626948519</v>
      </c>
      <c r="AH964" s="304">
        <f t="shared" ca="1" si="434"/>
        <v>-8.8341707053465228</v>
      </c>
    </row>
    <row r="965" spans="1:34" x14ac:dyDescent="0.2">
      <c r="A965" s="347">
        <f t="shared" ref="A965:A1004" ca="1" si="441">IF(B964+0.01&lt;=T_ini+ROUNDUP(Temps_fin_propu,0), 0.01, IF(K964&gt;0, 0.1, 0.0001))</f>
        <v>1E-4</v>
      </c>
      <c r="B965" s="304">
        <f t="shared" ref="B965:B1004" ca="1" si="442">B964+pas</f>
        <v>33.357000000002074</v>
      </c>
      <c r="D965" s="306">
        <f t="shared" ref="D965:D1004" ca="1" si="443">IF(AND(L964&lt;L_rampe,Poussee&lt;Poids*SIN(M964)),0,(-W964+Poussee)/m*COS(M964)-U964/m*SIN(M964))</f>
        <v>-0.605002927483691</v>
      </c>
      <c r="E965" s="307">
        <f t="shared" ref="E965:E1004" ca="1" si="444">IF(AND(L964&lt;L_rampe,Poussee&lt;Poids*SIN(M964)),0,(-W964+Poussee)/m*SIN(M964)+U964/m*COS(M964)-Poids/m)</f>
        <v>-0.99654484164927482</v>
      </c>
      <c r="F965" s="304">
        <f t="shared" ref="F965:F1004" ca="1" si="445">SQRT(acc_x^2+acc_z^2)</f>
        <v>1.1658173800735749</v>
      </c>
      <c r="G965" s="306">
        <f t="shared" ref="G965:G1004" ca="1" si="446">G964+acc_x*pas</f>
        <v>7.1008939805261644</v>
      </c>
      <c r="H965" s="307">
        <f t="shared" ref="H965:H1004" ca="1" si="447">H964+acc_z*pas</f>
        <v>-103.44413447673594</v>
      </c>
      <c r="I965" s="304">
        <f t="shared" ref="I965:I1004" ca="1" si="448">SQRT(vit_x^2+vit_z^2)</f>
        <v>103.68756749467943</v>
      </c>
      <c r="J965" s="306">
        <f t="shared" ref="J965:J1004" ca="1" si="449">J964+0.5*(vit_x+G964)*pas*(K964&gt;=0)</f>
        <v>644.29262010737602</v>
      </c>
      <c r="K965" s="307">
        <f t="shared" ref="K965:K1004" ca="1" si="450">K964+0.5*(vit_z+H964)*pas</f>
        <v>-7.3030194615953761</v>
      </c>
      <c r="L965" s="304">
        <f t="shared" ca="1" si="435"/>
        <v>644.33400842892343</v>
      </c>
      <c r="M965" s="306">
        <f t="shared" ref="M965:M1004" ca="1" si="451">IF(AND(L964&gt;L_rampe,G965&gt;0),ATAN2(G965,H965),$M$4)</f>
        <v>-1.5022591199769419</v>
      </c>
      <c r="N965" s="304">
        <f t="shared" ref="N965:N1004" ca="1" si="452">DEGREES(Beta)</f>
        <v>-86.073107309715951</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3.0549999999999997</v>
      </c>
      <c r="T965" s="304">
        <f t="shared" ca="1" si="436"/>
        <v>29.969549999999998</v>
      </c>
      <c r="U965" s="311">
        <f t="shared" ca="1" si="437"/>
        <v>0</v>
      </c>
      <c r="V965" s="306">
        <f t="shared" ca="1" si="438"/>
        <v>1.2258949466746949</v>
      </c>
      <c r="W965" s="304">
        <f t="shared" ca="1" si="439"/>
        <v>26.988546539633713</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0.9527720074561401</v>
      </c>
      <c r="AH965" s="304">
        <f t="shared" ref="AH965:AH1004" ca="1" si="463">IF(AND(L964&lt;L_rampe,Poussee&lt;Poids*SIN(M964)), g*SIN(M964), (-W964+Poussee)/m)</f>
        <v>-8.8341960794699848</v>
      </c>
    </row>
    <row r="966" spans="1:34" x14ac:dyDescent="0.2">
      <c r="A966" s="347">
        <f t="shared" ca="1" si="441"/>
        <v>1E-4</v>
      </c>
      <c r="B966" s="304">
        <f t="shared" ca="1" si="442"/>
        <v>33.357100000002077</v>
      </c>
      <c r="D966" s="306">
        <f t="shared" ca="1" si="443"/>
        <v>-0.60499895460593456</v>
      </c>
      <c r="E966" s="307">
        <f t="shared" ca="1" si="444"/>
        <v>-0.99651913545347348</v>
      </c>
      <c r="F966" s="304">
        <f t="shared" ca="1" si="445"/>
        <v>1.165793344636695</v>
      </c>
      <c r="G966" s="306">
        <f t="shared" ca="1" si="446"/>
        <v>7.1008334806307039</v>
      </c>
      <c r="H966" s="307">
        <f t="shared" ca="1" si="447"/>
        <v>-103.44423412864948</v>
      </c>
      <c r="I966" s="304">
        <f t="shared" ca="1" si="448"/>
        <v>103.68766276940809</v>
      </c>
      <c r="J966" s="306">
        <f t="shared" ca="1" si="449"/>
        <v>644.29262010737602</v>
      </c>
      <c r="K966" s="307">
        <f t="shared" ca="1" si="450"/>
        <v>-7.3133638800256451</v>
      </c>
      <c r="L966" s="304">
        <f t="shared" ca="1" si="435"/>
        <v>644.33412575780062</v>
      </c>
      <c r="M966" s="306">
        <f t="shared" ca="1" si="451"/>
        <v>-1.5022597679072043</v>
      </c>
      <c r="N966" s="304">
        <f t="shared" ca="1" si="452"/>
        <v>-86.073144433385394</v>
      </c>
      <c r="P966" s="310">
        <f t="shared" ca="1" si="453"/>
        <v>23</v>
      </c>
      <c r="Q966" s="304">
        <f t="shared" ca="1" si="454"/>
        <v>0</v>
      </c>
      <c r="R966" s="306">
        <f t="shared" ca="1" si="455"/>
        <v>0</v>
      </c>
      <c r="S966" s="307">
        <f t="shared" ca="1" si="456"/>
        <v>3.0549999999999997</v>
      </c>
      <c r="T966" s="304">
        <f t="shared" ca="1" si="436"/>
        <v>29.969549999999998</v>
      </c>
      <c r="U966" s="311">
        <f t="shared" ca="1" si="437"/>
        <v>0</v>
      </c>
      <c r="V966" s="306">
        <f t="shared" ca="1" si="438"/>
        <v>1.2258962147925476</v>
      </c>
      <c r="W966" s="304">
        <f t="shared" ca="1" si="439"/>
        <v>26.988624055392354</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0.95274706899236428</v>
      </c>
      <c r="AH966" s="304">
        <f t="shared" ca="1" si="463"/>
        <v>-8.8342214532352585</v>
      </c>
    </row>
    <row r="967" spans="1:34" x14ac:dyDescent="0.2">
      <c r="A967" s="347">
        <f t="shared" ca="1" si="441"/>
        <v>1E-4</v>
      </c>
      <c r="B967" s="304">
        <f t="shared" ca="1" si="442"/>
        <v>33.357200000002081</v>
      </c>
      <c r="D967" s="306">
        <f t="shared" ca="1" si="443"/>
        <v>-0.6049949817297402</v>
      </c>
      <c r="E967" s="307">
        <f t="shared" ca="1" si="444"/>
        <v>-0.99649342962052856</v>
      </c>
      <c r="F967" s="304">
        <f t="shared" ca="1" si="445"/>
        <v>1.1657693095956214</v>
      </c>
      <c r="G967" s="306">
        <f t="shared" ca="1" si="446"/>
        <v>7.1007729811325309</v>
      </c>
      <c r="H967" s="307">
        <f t="shared" ca="1" si="447"/>
        <v>-103.44433377799244</v>
      </c>
      <c r="I967" s="304">
        <f t="shared" ca="1" si="448"/>
        <v>103.68775804164294</v>
      </c>
      <c r="J967" s="306">
        <f t="shared" ca="1" si="449"/>
        <v>644.29262010737602</v>
      </c>
      <c r="K967" s="307">
        <f t="shared" ca="1" si="450"/>
        <v>-7.3237083084209775</v>
      </c>
      <c r="L967" s="304">
        <f t="shared" ca="1" si="435"/>
        <v>644.33424325284341</v>
      </c>
      <c r="M967" s="306">
        <f t="shared" ca="1" si="451"/>
        <v>-1.5022604158307555</v>
      </c>
      <c r="N967" s="304">
        <f t="shared" ca="1" si="452"/>
        <v>-86.073181556670335</v>
      </c>
      <c r="P967" s="310">
        <f t="shared" ca="1" si="453"/>
        <v>23</v>
      </c>
      <c r="Q967" s="304">
        <f t="shared" ca="1" si="454"/>
        <v>0</v>
      </c>
      <c r="R967" s="306">
        <f t="shared" ca="1" si="455"/>
        <v>0</v>
      </c>
      <c r="S967" s="307">
        <f t="shared" ca="1" si="456"/>
        <v>3.0549999999999997</v>
      </c>
      <c r="T967" s="304">
        <f t="shared" ca="1" si="436"/>
        <v>29.969549999999998</v>
      </c>
      <c r="U967" s="311">
        <f t="shared" ca="1" si="437"/>
        <v>0</v>
      </c>
      <c r="V967" s="306">
        <f t="shared" ca="1" si="438"/>
        <v>1.225897482912935</v>
      </c>
      <c r="W967" s="304">
        <f t="shared" ca="1" si="439"/>
        <v>26.988701570056755</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0.95272213087816127</v>
      </c>
      <c r="AH967" s="304">
        <f t="shared" ca="1" si="463"/>
        <v>-8.8342468266423424</v>
      </c>
    </row>
    <row r="968" spans="1:34" x14ac:dyDescent="0.2">
      <c r="A968" s="347">
        <f t="shared" ca="1" si="441"/>
        <v>1E-4</v>
      </c>
      <c r="B968" s="304">
        <f t="shared" ca="1" si="442"/>
        <v>33.357300000002084</v>
      </c>
      <c r="D968" s="306">
        <f t="shared" ca="1" si="443"/>
        <v>-0.60499100885510815</v>
      </c>
      <c r="E968" s="307">
        <f t="shared" ca="1" si="444"/>
        <v>-0.99646772415043117</v>
      </c>
      <c r="F968" s="304">
        <f t="shared" ca="1" si="445"/>
        <v>1.1657452749503476</v>
      </c>
      <c r="G968" s="306">
        <f t="shared" ca="1" si="446"/>
        <v>7.1007124820316454</v>
      </c>
      <c r="H968" s="307">
        <f t="shared" ca="1" si="447"/>
        <v>-103.44443342476485</v>
      </c>
      <c r="I968" s="304">
        <f t="shared" ca="1" si="448"/>
        <v>103.687853311384</v>
      </c>
      <c r="J968" s="306">
        <f t="shared" ca="1" si="449"/>
        <v>644.29262010737602</v>
      </c>
      <c r="K968" s="307">
        <f t="shared" ca="1" si="450"/>
        <v>-7.334052746781115</v>
      </c>
      <c r="L968" s="304">
        <f t="shared" ca="1" si="435"/>
        <v>644.33436091405224</v>
      </c>
      <c r="M968" s="306">
        <f t="shared" ca="1" si="451"/>
        <v>-1.5022610637475959</v>
      </c>
      <c r="N968" s="304">
        <f t="shared" ca="1" si="452"/>
        <v>-86.073218679570758</v>
      </c>
      <c r="P968" s="310">
        <f t="shared" ca="1" si="453"/>
        <v>23</v>
      </c>
      <c r="Q968" s="304">
        <f t="shared" ca="1" si="454"/>
        <v>0</v>
      </c>
      <c r="R968" s="306">
        <f t="shared" ca="1" si="455"/>
        <v>0</v>
      </c>
      <c r="S968" s="307">
        <f t="shared" ca="1" si="456"/>
        <v>3.0549999999999997</v>
      </c>
      <c r="T968" s="304">
        <f t="shared" ca="1" si="436"/>
        <v>29.969549999999998</v>
      </c>
      <c r="U968" s="311">
        <f t="shared" ca="1" si="437"/>
        <v>0</v>
      </c>
      <c r="V968" s="306">
        <f t="shared" ca="1" si="438"/>
        <v>1.2258987510358559</v>
      </c>
      <c r="W968" s="304">
        <f t="shared" ca="1" si="439"/>
        <v>26.988779083626905</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0.95269719311352041</v>
      </c>
      <c r="AH968" s="304">
        <f t="shared" ca="1" si="463"/>
        <v>-8.834272199691247</v>
      </c>
    </row>
    <row r="969" spans="1:34" x14ac:dyDescent="0.2">
      <c r="A969" s="347">
        <f t="shared" ca="1" si="441"/>
        <v>1E-4</v>
      </c>
      <c r="B969" s="304">
        <f t="shared" ca="1" si="442"/>
        <v>33.357400000002087</v>
      </c>
      <c r="D969" s="306">
        <f t="shared" ca="1" si="443"/>
        <v>-0.60498703598203696</v>
      </c>
      <c r="E969" s="307">
        <f t="shared" ca="1" si="444"/>
        <v>-0.99644201904318486</v>
      </c>
      <c r="F969" s="304">
        <f t="shared" ca="1" si="445"/>
        <v>1.1657212407008759</v>
      </c>
      <c r="G969" s="306">
        <f t="shared" ca="1" si="446"/>
        <v>7.1006519833280475</v>
      </c>
      <c r="H969" s="307">
        <f t="shared" ca="1" si="447"/>
        <v>-103.44453306896676</v>
      </c>
      <c r="I969" s="304">
        <f t="shared" ca="1" si="448"/>
        <v>103.68794857863135</v>
      </c>
      <c r="J969" s="306">
        <f t="shared" ca="1" si="449"/>
        <v>644.29262010737602</v>
      </c>
      <c r="K969" s="307">
        <f t="shared" ca="1" si="450"/>
        <v>-7.3443971951058016</v>
      </c>
      <c r="L969" s="304">
        <f t="shared" ca="1" si="435"/>
        <v>644.33447874142746</v>
      </c>
      <c r="M969" s="306">
        <f t="shared" ca="1" si="451"/>
        <v>-1.5022617116577253</v>
      </c>
      <c r="N969" s="304">
        <f t="shared" ca="1" si="452"/>
        <v>-86.073255802086678</v>
      </c>
      <c r="P969" s="310">
        <f t="shared" ca="1" si="453"/>
        <v>23</v>
      </c>
      <c r="Q969" s="304">
        <f t="shared" ca="1" si="454"/>
        <v>0</v>
      </c>
      <c r="R969" s="306">
        <f t="shared" ca="1" si="455"/>
        <v>0</v>
      </c>
      <c r="S969" s="307">
        <f t="shared" ca="1" si="456"/>
        <v>3.0549999999999997</v>
      </c>
      <c r="T969" s="304">
        <f t="shared" ca="1" si="436"/>
        <v>29.969549999999998</v>
      </c>
      <c r="U969" s="311">
        <f t="shared" ca="1" si="437"/>
        <v>0</v>
      </c>
      <c r="V969" s="306">
        <f t="shared" ca="1" si="438"/>
        <v>1.2259000191613107</v>
      </c>
      <c r="W969" s="304">
        <f t="shared" ca="1" si="439"/>
        <v>26.988856596102849</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0.95267225569844882</v>
      </c>
      <c r="AH969" s="304">
        <f t="shared" ca="1" si="463"/>
        <v>-8.834297572381967</v>
      </c>
    </row>
    <row r="970" spans="1:34" x14ac:dyDescent="0.2">
      <c r="A970" s="347">
        <f t="shared" ca="1" si="441"/>
        <v>1E-4</v>
      </c>
      <c r="B970" s="304">
        <f t="shared" ca="1" si="442"/>
        <v>33.357500000002091</v>
      </c>
      <c r="D970" s="306">
        <f t="shared" ca="1" si="443"/>
        <v>-0.60498306311053118</v>
      </c>
      <c r="E970" s="307">
        <f t="shared" ca="1" si="444"/>
        <v>-0.99641631429877542</v>
      </c>
      <c r="F970" s="304">
        <f t="shared" ca="1" si="445"/>
        <v>1.1656972068471971</v>
      </c>
      <c r="G970" s="306">
        <f t="shared" ca="1" si="446"/>
        <v>7.1005914850217362</v>
      </c>
      <c r="H970" s="307">
        <f t="shared" ca="1" si="447"/>
        <v>-103.4446327105982</v>
      </c>
      <c r="I970" s="304">
        <f t="shared" ca="1" si="448"/>
        <v>103.68804384338497</v>
      </c>
      <c r="J970" s="306">
        <f t="shared" ca="1" si="449"/>
        <v>644.29262010737602</v>
      </c>
      <c r="K970" s="307">
        <f t="shared" ca="1" si="450"/>
        <v>-7.3547416533947798</v>
      </c>
      <c r="L970" s="304">
        <f t="shared" ca="1" si="435"/>
        <v>644.33459673496941</v>
      </c>
      <c r="M970" s="306">
        <f t="shared" ca="1" si="451"/>
        <v>-1.502262359561144</v>
      </c>
      <c r="N970" s="304">
        <f t="shared" ca="1" si="452"/>
        <v>-86.073292924218109</v>
      </c>
      <c r="P970" s="310">
        <f t="shared" ca="1" si="453"/>
        <v>23</v>
      </c>
      <c r="Q970" s="304">
        <f t="shared" ca="1" si="454"/>
        <v>0</v>
      </c>
      <c r="R970" s="306">
        <f t="shared" ca="1" si="455"/>
        <v>0</v>
      </c>
      <c r="S970" s="307">
        <f t="shared" ca="1" si="456"/>
        <v>3.0549999999999997</v>
      </c>
      <c r="T970" s="304">
        <f t="shared" ca="1" si="436"/>
        <v>29.969549999999998</v>
      </c>
      <c r="U970" s="311">
        <f t="shared" ca="1" si="437"/>
        <v>0</v>
      </c>
      <c r="V970" s="306">
        <f t="shared" ca="1" si="438"/>
        <v>1.2259012872892994</v>
      </c>
      <c r="W970" s="304">
        <f t="shared" ca="1" si="439"/>
        <v>26.988934107484557</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0.95264731863292695</v>
      </c>
      <c r="AH970" s="304">
        <f t="shared" ca="1" si="463"/>
        <v>-8.8343229447145184</v>
      </c>
    </row>
    <row r="971" spans="1:34" x14ac:dyDescent="0.2">
      <c r="A971" s="347">
        <f t="shared" ca="1" si="441"/>
        <v>1E-4</v>
      </c>
      <c r="B971" s="304">
        <f t="shared" ca="1" si="442"/>
        <v>33.357600000002094</v>
      </c>
      <c r="D971" s="306">
        <f t="shared" ca="1" si="443"/>
        <v>-0.60497909024058738</v>
      </c>
      <c r="E971" s="307">
        <f t="shared" ca="1" si="444"/>
        <v>-0.99639060991721173</v>
      </c>
      <c r="F971" s="304">
        <f t="shared" ca="1" si="445"/>
        <v>1.1656731733893175</v>
      </c>
      <c r="G971" s="306">
        <f t="shared" ca="1" si="446"/>
        <v>7.1005309871127125</v>
      </c>
      <c r="H971" s="307">
        <f t="shared" ca="1" si="447"/>
        <v>-103.44473234965919</v>
      </c>
      <c r="I971" s="304">
        <f t="shared" ca="1" si="448"/>
        <v>103.68813910564494</v>
      </c>
      <c r="J971" s="306">
        <f t="shared" ca="1" si="449"/>
        <v>644.29262010737602</v>
      </c>
      <c r="K971" s="307">
        <f t="shared" ca="1" si="450"/>
        <v>-7.365086121647793</v>
      </c>
      <c r="L971" s="304">
        <f t="shared" ca="1" si="435"/>
        <v>644.33471489467865</v>
      </c>
      <c r="M971" s="306">
        <f t="shared" ca="1" si="451"/>
        <v>-1.5022630074578518</v>
      </c>
      <c r="N971" s="304">
        <f t="shared" ca="1" si="452"/>
        <v>-86.073330045965022</v>
      </c>
      <c r="P971" s="310">
        <f t="shared" ca="1" si="453"/>
        <v>23</v>
      </c>
      <c r="Q971" s="304">
        <f t="shared" ca="1" si="454"/>
        <v>0</v>
      </c>
      <c r="R971" s="306">
        <f t="shared" ca="1" si="455"/>
        <v>0</v>
      </c>
      <c r="S971" s="307">
        <f t="shared" ca="1" si="456"/>
        <v>3.0549999999999997</v>
      </c>
      <c r="T971" s="304">
        <f t="shared" ca="1" si="436"/>
        <v>29.969549999999998</v>
      </c>
      <c r="U971" s="311">
        <f t="shared" ca="1" si="437"/>
        <v>0</v>
      </c>
      <c r="V971" s="306">
        <f t="shared" ca="1" si="438"/>
        <v>1.2259025554198217</v>
      </c>
      <c r="W971" s="304">
        <f t="shared" ca="1" si="439"/>
        <v>26.989011617772064</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0.95262238191696724</v>
      </c>
      <c r="AH971" s="304">
        <f t="shared" ca="1" si="463"/>
        <v>-8.8343483166888905</v>
      </c>
    </row>
    <row r="972" spans="1:34" x14ac:dyDescent="0.2">
      <c r="A972" s="347">
        <f t="shared" ca="1" si="441"/>
        <v>1E-4</v>
      </c>
      <c r="B972" s="304">
        <f t="shared" ca="1" si="442"/>
        <v>33.357700000002097</v>
      </c>
      <c r="D972" s="306">
        <f t="shared" ca="1" si="443"/>
        <v>-0.60497511737220933</v>
      </c>
      <c r="E972" s="307">
        <f t="shared" ca="1" si="444"/>
        <v>-0.99636490589848314</v>
      </c>
      <c r="F972" s="304">
        <f t="shared" ca="1" si="445"/>
        <v>1.1656491403272307</v>
      </c>
      <c r="G972" s="306">
        <f t="shared" ca="1" si="446"/>
        <v>7.1004704896009754</v>
      </c>
      <c r="H972" s="307">
        <f t="shared" ca="1" si="447"/>
        <v>-103.44483198614978</v>
      </c>
      <c r="I972" s="304">
        <f t="shared" ca="1" si="448"/>
        <v>103.68823436541125</v>
      </c>
      <c r="J972" s="306">
        <f t="shared" ca="1" si="449"/>
        <v>644.29262010737602</v>
      </c>
      <c r="K972" s="307">
        <f t="shared" ca="1" si="450"/>
        <v>-7.3754305998645835</v>
      </c>
      <c r="L972" s="304">
        <f t="shared" ca="1" si="435"/>
        <v>644.33483322055542</v>
      </c>
      <c r="M972" s="306">
        <f t="shared" ca="1" si="451"/>
        <v>-1.502263655347849</v>
      </c>
      <c r="N972" s="304">
        <f t="shared" ca="1" si="452"/>
        <v>-86.073367167327447</v>
      </c>
      <c r="P972" s="310">
        <f t="shared" ca="1" si="453"/>
        <v>23</v>
      </c>
      <c r="Q972" s="304">
        <f t="shared" ca="1" si="454"/>
        <v>0</v>
      </c>
      <c r="R972" s="306">
        <f t="shared" ca="1" si="455"/>
        <v>0</v>
      </c>
      <c r="S972" s="307">
        <f t="shared" ca="1" si="456"/>
        <v>3.0549999999999997</v>
      </c>
      <c r="T972" s="304">
        <f t="shared" ca="1" si="436"/>
        <v>29.969549999999998</v>
      </c>
      <c r="U972" s="311">
        <f t="shared" ca="1" si="437"/>
        <v>0</v>
      </c>
      <c r="V972" s="306">
        <f t="shared" ca="1" si="438"/>
        <v>1.2259038235528781</v>
      </c>
      <c r="W972" s="304">
        <f t="shared" ca="1" si="439"/>
        <v>26.989089126965375</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0.95259744555055725</v>
      </c>
      <c r="AH972" s="304">
        <f t="shared" ca="1" si="463"/>
        <v>-8.8343736883050958</v>
      </c>
    </row>
    <row r="973" spans="1:34" x14ac:dyDescent="0.2">
      <c r="A973" s="347">
        <f t="shared" ca="1" si="441"/>
        <v>1E-4</v>
      </c>
      <c r="B973" s="304">
        <f t="shared" ca="1" si="442"/>
        <v>33.357800000002101</v>
      </c>
      <c r="D973" s="306">
        <f t="shared" ca="1" si="443"/>
        <v>-0.60497114450539657</v>
      </c>
      <c r="E973" s="307">
        <f t="shared" ca="1" si="444"/>
        <v>-0.99633920224258787</v>
      </c>
      <c r="F973" s="304">
        <f t="shared" ca="1" si="445"/>
        <v>1.1656251076609347</v>
      </c>
      <c r="G973" s="306">
        <f t="shared" ca="1" si="446"/>
        <v>7.1004099924865249</v>
      </c>
      <c r="H973" s="307">
        <f t="shared" ca="1" si="447"/>
        <v>-103.44493162007001</v>
      </c>
      <c r="I973" s="304">
        <f t="shared" ca="1" si="448"/>
        <v>103.68832962268397</v>
      </c>
      <c r="J973" s="306">
        <f t="shared" ca="1" si="449"/>
        <v>644.29262010737602</v>
      </c>
      <c r="K973" s="307">
        <f t="shared" ca="1" si="450"/>
        <v>-7.3857750880448947</v>
      </c>
      <c r="L973" s="304">
        <f t="shared" ca="1" si="435"/>
        <v>644.33495171260006</v>
      </c>
      <c r="M973" s="306">
        <f t="shared" ca="1" si="451"/>
        <v>-1.5022643032311358</v>
      </c>
      <c r="N973" s="304">
        <f t="shared" ca="1" si="452"/>
        <v>-86.073404288305397</v>
      </c>
      <c r="P973" s="310">
        <f t="shared" ca="1" si="453"/>
        <v>23</v>
      </c>
      <c r="Q973" s="304">
        <f t="shared" ca="1" si="454"/>
        <v>0</v>
      </c>
      <c r="R973" s="306">
        <f t="shared" ca="1" si="455"/>
        <v>0</v>
      </c>
      <c r="S973" s="307">
        <f t="shared" ca="1" si="456"/>
        <v>3.0549999999999997</v>
      </c>
      <c r="T973" s="304">
        <f t="shared" ca="1" si="436"/>
        <v>29.969549999999998</v>
      </c>
      <c r="U973" s="311">
        <f t="shared" ca="1" si="437"/>
        <v>0</v>
      </c>
      <c r="V973" s="306">
        <f t="shared" ca="1" si="438"/>
        <v>1.225905091688468</v>
      </c>
      <c r="W973" s="304">
        <f t="shared" ca="1" si="439"/>
        <v>26.989166635064496</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0.95257250953370054</v>
      </c>
      <c r="AH973" s="304">
        <f t="shared" ca="1" si="463"/>
        <v>-8.8343990595631343</v>
      </c>
    </row>
    <row r="974" spans="1:34" x14ac:dyDescent="0.2">
      <c r="A974" s="347">
        <f t="shared" ca="1" si="441"/>
        <v>1E-4</v>
      </c>
      <c r="B974" s="304">
        <f t="shared" ca="1" si="442"/>
        <v>33.357900000002104</v>
      </c>
      <c r="D974" s="306">
        <f t="shared" ca="1" si="443"/>
        <v>-0.60496717164014857</v>
      </c>
      <c r="E974" s="307">
        <f t="shared" ca="1" si="444"/>
        <v>-0.99631349894952237</v>
      </c>
      <c r="F974" s="304">
        <f t="shared" ca="1" si="445"/>
        <v>1.1656010753904273</v>
      </c>
      <c r="G974" s="306">
        <f t="shared" ca="1" si="446"/>
        <v>7.1003494957693611</v>
      </c>
      <c r="H974" s="307">
        <f t="shared" ca="1" si="447"/>
        <v>-103.44503125141991</v>
      </c>
      <c r="I974" s="304">
        <f t="shared" ca="1" si="448"/>
        <v>103.68842487746312</v>
      </c>
      <c r="J974" s="306">
        <f t="shared" ca="1" si="449"/>
        <v>644.29262010737602</v>
      </c>
      <c r="K974" s="307">
        <f t="shared" ca="1" si="450"/>
        <v>-7.396119586188469</v>
      </c>
      <c r="L974" s="304">
        <f t="shared" ca="1" si="435"/>
        <v>644.33507037081313</v>
      </c>
      <c r="M974" s="306">
        <f t="shared" ca="1" si="451"/>
        <v>-1.502264951107712</v>
      </c>
      <c r="N974" s="304">
        <f t="shared" ca="1" si="452"/>
        <v>-86.073441408898859</v>
      </c>
      <c r="P974" s="310">
        <f t="shared" ca="1" si="453"/>
        <v>23</v>
      </c>
      <c r="Q974" s="304">
        <f t="shared" ca="1" si="454"/>
        <v>0</v>
      </c>
      <c r="R974" s="306">
        <f t="shared" ca="1" si="455"/>
        <v>0</v>
      </c>
      <c r="S974" s="307">
        <f t="shared" ca="1" si="456"/>
        <v>3.0549999999999997</v>
      </c>
      <c r="T974" s="304">
        <f t="shared" ca="1" si="436"/>
        <v>29.969549999999998</v>
      </c>
      <c r="U974" s="311">
        <f t="shared" ca="1" si="437"/>
        <v>0</v>
      </c>
      <c r="V974" s="306">
        <f t="shared" ca="1" si="438"/>
        <v>1.2259063598265914</v>
      </c>
      <c r="W974" s="304">
        <f t="shared" ca="1" si="439"/>
        <v>26.989244142069435</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0.95254757386638822</v>
      </c>
      <c r="AH974" s="304">
        <f t="shared" ca="1" si="463"/>
        <v>-8.8344244304630113</v>
      </c>
    </row>
    <row r="975" spans="1:34" x14ac:dyDescent="0.2">
      <c r="A975" s="347">
        <f t="shared" ca="1" si="441"/>
        <v>1E-4</v>
      </c>
      <c r="B975" s="304">
        <f t="shared" ca="1" si="442"/>
        <v>33.358000000002107</v>
      </c>
      <c r="D975" s="306">
        <f t="shared" ca="1" si="443"/>
        <v>-0.60496319877646842</v>
      </c>
      <c r="E975" s="307">
        <f t="shared" ca="1" si="444"/>
        <v>-0.99628779601928663</v>
      </c>
      <c r="F975" s="304">
        <f t="shared" ca="1" si="445"/>
        <v>1.1655770435157105</v>
      </c>
      <c r="G975" s="306">
        <f t="shared" ca="1" si="446"/>
        <v>7.1002889994494831</v>
      </c>
      <c r="H975" s="307">
        <f t="shared" ca="1" si="447"/>
        <v>-103.44513088019951</v>
      </c>
      <c r="I975" s="304">
        <f t="shared" ca="1" si="448"/>
        <v>103.68852012974874</v>
      </c>
      <c r="J975" s="306">
        <f t="shared" ca="1" si="449"/>
        <v>644.29262010737602</v>
      </c>
      <c r="K975" s="307">
        <f t="shared" ca="1" si="450"/>
        <v>-7.4064640942950497</v>
      </c>
      <c r="L975" s="304">
        <f t="shared" ca="1" si="435"/>
        <v>644.33518919519486</v>
      </c>
      <c r="M975" s="306">
        <f t="shared" ca="1" si="451"/>
        <v>-1.5022655989775779</v>
      </c>
      <c r="N975" s="304">
        <f t="shared" ca="1" si="452"/>
        <v>-86.073478529107859</v>
      </c>
      <c r="P975" s="310">
        <f t="shared" ca="1" si="453"/>
        <v>23</v>
      </c>
      <c r="Q975" s="304">
        <f t="shared" ca="1" si="454"/>
        <v>0</v>
      </c>
      <c r="R975" s="306">
        <f t="shared" ca="1" si="455"/>
        <v>0</v>
      </c>
      <c r="S975" s="307">
        <f t="shared" ca="1" si="456"/>
        <v>3.0549999999999997</v>
      </c>
      <c r="T975" s="304">
        <f t="shared" ca="1" si="436"/>
        <v>29.969549999999998</v>
      </c>
      <c r="U975" s="311">
        <f t="shared" ca="1" si="437"/>
        <v>0</v>
      </c>
      <c r="V975" s="306">
        <f t="shared" ca="1" si="438"/>
        <v>1.2259076279672489</v>
      </c>
      <c r="W975" s="304">
        <f t="shared" ca="1" si="439"/>
        <v>26.989321647980223</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0.95252263854862207</v>
      </c>
      <c r="AH975" s="304">
        <f t="shared" ca="1" si="463"/>
        <v>-8.834449801004725</v>
      </c>
    </row>
    <row r="976" spans="1:34" x14ac:dyDescent="0.2">
      <c r="A976" s="347">
        <f t="shared" ca="1" si="441"/>
        <v>1E-4</v>
      </c>
      <c r="B976" s="304">
        <f t="shared" ca="1" si="442"/>
        <v>33.358100000002111</v>
      </c>
      <c r="D976" s="306">
        <f t="shared" ca="1" si="443"/>
        <v>-0.60495922591435436</v>
      </c>
      <c r="E976" s="307">
        <f t="shared" ca="1" si="444"/>
        <v>-0.99626209345186822</v>
      </c>
      <c r="F976" s="304">
        <f t="shared" ca="1" si="445"/>
        <v>1.165553012036773</v>
      </c>
      <c r="G976" s="306">
        <f t="shared" ca="1" si="446"/>
        <v>7.1002285035268917</v>
      </c>
      <c r="H976" s="307">
        <f t="shared" ca="1" si="447"/>
        <v>-103.44523050640886</v>
      </c>
      <c r="I976" s="304">
        <f t="shared" ca="1" si="448"/>
        <v>103.68861537954086</v>
      </c>
      <c r="J976" s="306">
        <f t="shared" ca="1" si="449"/>
        <v>644.29262010737602</v>
      </c>
      <c r="K976" s="307">
        <f t="shared" ca="1" si="450"/>
        <v>-7.4168086123643802</v>
      </c>
      <c r="L976" s="304">
        <f t="shared" ca="1" si="435"/>
        <v>644.33530818574582</v>
      </c>
      <c r="M976" s="306">
        <f t="shared" ca="1" si="451"/>
        <v>-1.5022662468407335</v>
      </c>
      <c r="N976" s="304">
        <f t="shared" ca="1" si="452"/>
        <v>-86.073515648932371</v>
      </c>
      <c r="P976" s="310">
        <f t="shared" ca="1" si="453"/>
        <v>23</v>
      </c>
      <c r="Q976" s="304">
        <f t="shared" ca="1" si="454"/>
        <v>0</v>
      </c>
      <c r="R976" s="306">
        <f t="shared" ca="1" si="455"/>
        <v>0</v>
      </c>
      <c r="S976" s="307">
        <f t="shared" ca="1" si="456"/>
        <v>3.0549999999999997</v>
      </c>
      <c r="T976" s="304">
        <f t="shared" ca="1" si="436"/>
        <v>29.969549999999998</v>
      </c>
      <c r="U976" s="311">
        <f t="shared" ca="1" si="437"/>
        <v>0</v>
      </c>
      <c r="V976" s="306">
        <f t="shared" ca="1" si="438"/>
        <v>1.2259088961104396</v>
      </c>
      <c r="W976" s="304">
        <f t="shared" ca="1" si="439"/>
        <v>26.989399152796842</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0.95249770358039143</v>
      </c>
      <c r="AH976" s="304">
        <f t="shared" ca="1" si="463"/>
        <v>-8.8344751711882896</v>
      </c>
    </row>
    <row r="977" spans="1:34" x14ac:dyDescent="0.2">
      <c r="A977" s="347">
        <f t="shared" ca="1" si="441"/>
        <v>1E-4</v>
      </c>
      <c r="B977" s="304">
        <f t="shared" ca="1" si="442"/>
        <v>33.358200000002114</v>
      </c>
      <c r="D977" s="306">
        <f t="shared" ca="1" si="443"/>
        <v>-0.60495525305380915</v>
      </c>
      <c r="E977" s="307">
        <f t="shared" ca="1" si="444"/>
        <v>-0.99623639124727248</v>
      </c>
      <c r="F977" s="304">
        <f t="shared" ca="1" si="445"/>
        <v>1.1655289809536211</v>
      </c>
      <c r="G977" s="306">
        <f t="shared" ca="1" si="446"/>
        <v>7.1001680080015861</v>
      </c>
      <c r="H977" s="307">
        <f t="shared" ca="1" si="447"/>
        <v>-103.44533013004799</v>
      </c>
      <c r="I977" s="304">
        <f t="shared" ca="1" si="448"/>
        <v>103.68871062683952</v>
      </c>
      <c r="J977" s="306">
        <f t="shared" ca="1" si="449"/>
        <v>644.29262010737602</v>
      </c>
      <c r="K977" s="307">
        <f t="shared" ca="1" si="450"/>
        <v>-7.4271531403962028</v>
      </c>
      <c r="L977" s="304">
        <f t="shared" ca="1" si="435"/>
        <v>644.33542734246612</v>
      </c>
      <c r="M977" s="306">
        <f t="shared" ca="1" si="451"/>
        <v>-1.5022668946971791</v>
      </c>
      <c r="N977" s="304">
        <f t="shared" ca="1" si="452"/>
        <v>-86.073552768372437</v>
      </c>
      <c r="P977" s="310">
        <f t="shared" ca="1" si="453"/>
        <v>23</v>
      </c>
      <c r="Q977" s="304">
        <f t="shared" ca="1" si="454"/>
        <v>0</v>
      </c>
      <c r="R977" s="306">
        <f t="shared" ca="1" si="455"/>
        <v>0</v>
      </c>
      <c r="S977" s="307">
        <f t="shared" ca="1" si="456"/>
        <v>3.0549999999999997</v>
      </c>
      <c r="T977" s="304">
        <f t="shared" ca="1" si="436"/>
        <v>29.969549999999998</v>
      </c>
      <c r="U977" s="311">
        <f t="shared" ca="1" si="437"/>
        <v>0</v>
      </c>
      <c r="V977" s="306">
        <f t="shared" ca="1" si="438"/>
        <v>1.2259101642561645</v>
      </c>
      <c r="W977" s="304">
        <f t="shared" ca="1" si="439"/>
        <v>26.989476656519333</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0.95247276896169986</v>
      </c>
      <c r="AH977" s="304">
        <f t="shared" ca="1" si="463"/>
        <v>-8.8345005410136981</v>
      </c>
    </row>
    <row r="978" spans="1:34" x14ac:dyDescent="0.2">
      <c r="A978" s="347">
        <f t="shared" ca="1" si="441"/>
        <v>1E-4</v>
      </c>
      <c r="B978" s="304">
        <f t="shared" ca="1" si="442"/>
        <v>33.358300000002117</v>
      </c>
      <c r="D978" s="306">
        <f t="shared" ca="1" si="443"/>
        <v>-0.60495128019483069</v>
      </c>
      <c r="E978" s="307">
        <f t="shared" ca="1" si="444"/>
        <v>-0.99621068940548874</v>
      </c>
      <c r="F978" s="304">
        <f t="shared" ca="1" si="445"/>
        <v>1.1655049502662456</v>
      </c>
      <c r="G978" s="306">
        <f t="shared" ca="1" si="446"/>
        <v>7.1001075128735662</v>
      </c>
      <c r="H978" s="307">
        <f t="shared" ca="1" si="447"/>
        <v>-103.44542975111693</v>
      </c>
      <c r="I978" s="304">
        <f t="shared" ca="1" si="448"/>
        <v>103.68880587164476</v>
      </c>
      <c r="J978" s="306">
        <f t="shared" ca="1" si="449"/>
        <v>644.29262010737602</v>
      </c>
      <c r="K978" s="307">
        <f t="shared" ca="1" si="450"/>
        <v>-7.4374976783902609</v>
      </c>
      <c r="L978" s="304">
        <f t="shared" ca="1" si="435"/>
        <v>644.33554666535633</v>
      </c>
      <c r="M978" s="306">
        <f t="shared" ca="1" si="451"/>
        <v>-1.5022675425469143</v>
      </c>
      <c r="N978" s="304">
        <f t="shared" ca="1" si="452"/>
        <v>-86.073589887428014</v>
      </c>
      <c r="P978" s="310">
        <f t="shared" ca="1" si="453"/>
        <v>23</v>
      </c>
      <c r="Q978" s="304">
        <f t="shared" ca="1" si="454"/>
        <v>0</v>
      </c>
      <c r="R978" s="306">
        <f t="shared" ca="1" si="455"/>
        <v>0</v>
      </c>
      <c r="S978" s="307">
        <f t="shared" ca="1" si="456"/>
        <v>3.0549999999999997</v>
      </c>
      <c r="T978" s="304">
        <f t="shared" ca="1" si="436"/>
        <v>29.969549999999998</v>
      </c>
      <c r="U978" s="311">
        <f t="shared" ca="1" si="437"/>
        <v>0</v>
      </c>
      <c r="V978" s="306">
        <f t="shared" ca="1" si="438"/>
        <v>1.2259114324044225</v>
      </c>
      <c r="W978" s="304">
        <f t="shared" ca="1" si="439"/>
        <v>26.989554159147676</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0.95244783469253846</v>
      </c>
      <c r="AH978" s="304">
        <f t="shared" ca="1" si="463"/>
        <v>-8.834525910480961</v>
      </c>
    </row>
    <row r="979" spans="1:34" x14ac:dyDescent="0.2">
      <c r="A979" s="347">
        <f t="shared" ca="1" si="441"/>
        <v>1E-4</v>
      </c>
      <c r="B979" s="304">
        <f t="shared" ca="1" si="442"/>
        <v>33.358400000002121</v>
      </c>
      <c r="D979" s="306">
        <f t="shared" ca="1" si="443"/>
        <v>-0.60494730733742397</v>
      </c>
      <c r="E979" s="307">
        <f t="shared" ca="1" si="444"/>
        <v>-0.99618498792652055</v>
      </c>
      <c r="F979" s="304">
        <f t="shared" ca="1" si="445"/>
        <v>1.1654809199746523</v>
      </c>
      <c r="G979" s="306">
        <f t="shared" ca="1" si="446"/>
        <v>7.1000470181428321</v>
      </c>
      <c r="H979" s="307">
        <f t="shared" ca="1" si="447"/>
        <v>-103.44552936961573</v>
      </c>
      <c r="I979" s="304">
        <f t="shared" ca="1" si="448"/>
        <v>103.68890111395659</v>
      </c>
      <c r="J979" s="306">
        <f t="shared" ca="1" si="449"/>
        <v>644.29262010737602</v>
      </c>
      <c r="K979" s="307">
        <f t="shared" ca="1" si="450"/>
        <v>-7.4478422263462978</v>
      </c>
      <c r="L979" s="304">
        <f t="shared" ca="1" si="435"/>
        <v>644.3356661544168</v>
      </c>
      <c r="M979" s="306">
        <f t="shared" ca="1" si="451"/>
        <v>-1.5022681903899398</v>
      </c>
      <c r="N979" s="304">
        <f t="shared" ca="1" si="452"/>
        <v>-86.073627006099159</v>
      </c>
      <c r="P979" s="310">
        <f t="shared" ca="1" si="453"/>
        <v>23</v>
      </c>
      <c r="Q979" s="304">
        <f t="shared" ca="1" si="454"/>
        <v>0</v>
      </c>
      <c r="R979" s="306">
        <f t="shared" ca="1" si="455"/>
        <v>0</v>
      </c>
      <c r="S979" s="307">
        <f t="shared" ca="1" si="456"/>
        <v>3.0549999999999997</v>
      </c>
      <c r="T979" s="304">
        <f t="shared" ca="1" si="436"/>
        <v>29.969549999999998</v>
      </c>
      <c r="U979" s="311">
        <f t="shared" ca="1" si="437"/>
        <v>0</v>
      </c>
      <c r="V979" s="306">
        <f t="shared" ca="1" si="438"/>
        <v>1.2259127005552142</v>
      </c>
      <c r="W979" s="304">
        <f t="shared" ca="1" si="439"/>
        <v>26.989631660681887</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0.95242290077291081</v>
      </c>
      <c r="AH979" s="304">
        <f t="shared" ca="1" si="463"/>
        <v>-8.8345512795900749</v>
      </c>
    </row>
    <row r="980" spans="1:34" x14ac:dyDescent="0.2">
      <c r="A980" s="347">
        <f t="shared" ca="1" si="441"/>
        <v>1E-4</v>
      </c>
      <c r="B980" s="304">
        <f t="shared" ca="1" si="442"/>
        <v>33.358500000002124</v>
      </c>
      <c r="D980" s="306">
        <f t="shared" ca="1" si="443"/>
        <v>-0.60494333448158444</v>
      </c>
      <c r="E980" s="307">
        <f t="shared" ca="1" si="444"/>
        <v>-0.99615928681036614</v>
      </c>
      <c r="F980" s="304">
        <f t="shared" ca="1" si="445"/>
        <v>1.1654568900788376</v>
      </c>
      <c r="G980" s="306">
        <f t="shared" ca="1" si="446"/>
        <v>7.0999865238093838</v>
      </c>
      <c r="H980" s="307">
        <f t="shared" ca="1" si="447"/>
        <v>-103.4456289855444</v>
      </c>
      <c r="I980" s="304">
        <f t="shared" ca="1" si="448"/>
        <v>103.68899635377507</v>
      </c>
      <c r="J980" s="306">
        <f t="shared" ca="1" si="449"/>
        <v>644.29262010737602</v>
      </c>
      <c r="K980" s="307">
        <f t="shared" ca="1" si="450"/>
        <v>-7.4581867842640559</v>
      </c>
      <c r="L980" s="304">
        <f t="shared" ca="1" si="435"/>
        <v>644.33578580964797</v>
      </c>
      <c r="M980" s="306">
        <f t="shared" ca="1" si="451"/>
        <v>-1.5022688382262552</v>
      </c>
      <c r="N980" s="304">
        <f t="shared" ca="1" si="452"/>
        <v>-86.073664124385857</v>
      </c>
      <c r="P980" s="310">
        <f t="shared" ca="1" si="453"/>
        <v>23</v>
      </c>
      <c r="Q980" s="304">
        <f t="shared" ca="1" si="454"/>
        <v>0</v>
      </c>
      <c r="R980" s="306">
        <f t="shared" ca="1" si="455"/>
        <v>0</v>
      </c>
      <c r="S980" s="307">
        <f t="shared" ca="1" si="456"/>
        <v>3.0549999999999997</v>
      </c>
      <c r="T980" s="304">
        <f t="shared" ca="1" si="436"/>
        <v>29.969549999999998</v>
      </c>
      <c r="U980" s="311">
        <f t="shared" ca="1" si="437"/>
        <v>0</v>
      </c>
      <c r="V980" s="306">
        <f t="shared" ca="1" si="438"/>
        <v>1.2259139687085396</v>
      </c>
      <c r="W980" s="304">
        <f t="shared" ca="1" si="439"/>
        <v>26.989709161122001</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0.95239796720281333</v>
      </c>
      <c r="AH980" s="304">
        <f t="shared" ca="1" si="463"/>
        <v>-8.8345766483410433</v>
      </c>
    </row>
    <row r="981" spans="1:34" x14ac:dyDescent="0.2">
      <c r="A981" s="347">
        <f t="shared" ca="1" si="441"/>
        <v>1E-4</v>
      </c>
      <c r="B981" s="304">
        <f t="shared" ca="1" si="442"/>
        <v>33.358600000002127</v>
      </c>
      <c r="D981" s="306">
        <f t="shared" ca="1" si="443"/>
        <v>-0.60493936162731643</v>
      </c>
      <c r="E981" s="307">
        <f t="shared" ca="1" si="444"/>
        <v>-0.99613358605700952</v>
      </c>
      <c r="F981" s="304">
        <f t="shared" ca="1" si="445"/>
        <v>1.1654328605787907</v>
      </c>
      <c r="G981" s="306">
        <f t="shared" ca="1" si="446"/>
        <v>7.0999260298732212</v>
      </c>
      <c r="H981" s="307">
        <f t="shared" ca="1" si="447"/>
        <v>-103.445728598903</v>
      </c>
      <c r="I981" s="304">
        <f t="shared" ca="1" si="448"/>
        <v>103.68909159110021</v>
      </c>
      <c r="J981" s="306">
        <f t="shared" ca="1" si="449"/>
        <v>644.29262010737602</v>
      </c>
      <c r="K981" s="307">
        <f t="shared" ca="1" si="450"/>
        <v>-7.4685313521432786</v>
      </c>
      <c r="L981" s="304">
        <f t="shared" ca="1" si="435"/>
        <v>644.33590563105008</v>
      </c>
      <c r="M981" s="306">
        <f t="shared" ca="1" si="451"/>
        <v>-1.502269486055861</v>
      </c>
      <c r="N981" s="304">
        <f t="shared" ca="1" si="452"/>
        <v>-86.073701242288109</v>
      </c>
      <c r="P981" s="310">
        <f t="shared" ca="1" si="453"/>
        <v>23</v>
      </c>
      <c r="Q981" s="304">
        <f t="shared" ca="1" si="454"/>
        <v>0</v>
      </c>
      <c r="R981" s="306">
        <f t="shared" ca="1" si="455"/>
        <v>0</v>
      </c>
      <c r="S981" s="307">
        <f t="shared" ca="1" si="456"/>
        <v>3.0549999999999997</v>
      </c>
      <c r="T981" s="304">
        <f t="shared" ca="1" si="436"/>
        <v>29.969549999999998</v>
      </c>
      <c r="U981" s="311">
        <f t="shared" ca="1" si="437"/>
        <v>0</v>
      </c>
      <c r="V981" s="306">
        <f t="shared" ca="1" si="438"/>
        <v>1.2259152368643986</v>
      </c>
      <c r="W981" s="304">
        <f t="shared" ca="1" si="439"/>
        <v>26.989786660467995</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0.95237303398223361</v>
      </c>
      <c r="AH981" s="304">
        <f t="shared" ca="1" si="463"/>
        <v>-8.8346020167338803</v>
      </c>
    </row>
    <row r="982" spans="1:34" x14ac:dyDescent="0.2">
      <c r="A982" s="347">
        <f t="shared" ca="1" si="441"/>
        <v>1E-4</v>
      </c>
      <c r="B982" s="304">
        <f t="shared" ca="1" si="442"/>
        <v>33.358700000002131</v>
      </c>
      <c r="D982" s="306">
        <f t="shared" ca="1" si="443"/>
        <v>-0.60493538877461828</v>
      </c>
      <c r="E982" s="307">
        <f t="shared" ca="1" si="444"/>
        <v>-0.99610788566646136</v>
      </c>
      <c r="F982" s="304">
        <f t="shared" ca="1" si="445"/>
        <v>1.1654088314745201</v>
      </c>
      <c r="G982" s="306">
        <f t="shared" ca="1" si="446"/>
        <v>7.0998655363343435</v>
      </c>
      <c r="H982" s="307">
        <f t="shared" ca="1" si="447"/>
        <v>-103.44582820969157</v>
      </c>
      <c r="I982" s="304">
        <f t="shared" ca="1" si="448"/>
        <v>103.68918682593208</v>
      </c>
      <c r="J982" s="306">
        <f t="shared" ca="1" si="449"/>
        <v>644.29262010737602</v>
      </c>
      <c r="K982" s="307">
        <f t="shared" ca="1" si="450"/>
        <v>-7.4788759299837082</v>
      </c>
      <c r="L982" s="304">
        <f t="shared" ca="1" si="435"/>
        <v>644.33602561862358</v>
      </c>
      <c r="M982" s="306">
        <f t="shared" ca="1" si="451"/>
        <v>-1.502270133878757</v>
      </c>
      <c r="N982" s="304">
        <f t="shared" ca="1" si="452"/>
        <v>-86.073738359805915</v>
      </c>
      <c r="P982" s="310">
        <f t="shared" ca="1" si="453"/>
        <v>23</v>
      </c>
      <c r="Q982" s="304">
        <f t="shared" ca="1" si="454"/>
        <v>0</v>
      </c>
      <c r="R982" s="306">
        <f t="shared" ca="1" si="455"/>
        <v>0</v>
      </c>
      <c r="S982" s="307">
        <f t="shared" ca="1" si="456"/>
        <v>3.0549999999999997</v>
      </c>
      <c r="T982" s="304">
        <f t="shared" ca="1" si="436"/>
        <v>29.969549999999998</v>
      </c>
      <c r="U982" s="311">
        <f t="shared" ca="1" si="437"/>
        <v>0</v>
      </c>
      <c r="V982" s="306">
        <f t="shared" ca="1" si="438"/>
        <v>1.2259165050227909</v>
      </c>
      <c r="W982" s="304">
        <f t="shared" ca="1" si="439"/>
        <v>26.989864158719914</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0.95234810111117874</v>
      </c>
      <c r="AH982" s="304">
        <f t="shared" ca="1" si="463"/>
        <v>-8.8346273847685755</v>
      </c>
    </row>
    <row r="983" spans="1:34" x14ac:dyDescent="0.2">
      <c r="A983" s="347">
        <f t="shared" ca="1" si="441"/>
        <v>1E-4</v>
      </c>
      <c r="B983" s="304">
        <f t="shared" ca="1" si="442"/>
        <v>33.358800000002134</v>
      </c>
      <c r="D983" s="306">
        <f t="shared" ca="1" si="443"/>
        <v>-0.60493141592349242</v>
      </c>
      <c r="E983" s="307">
        <f t="shared" ca="1" si="444"/>
        <v>-0.99608218563870743</v>
      </c>
      <c r="F983" s="304">
        <f t="shared" ca="1" si="445"/>
        <v>1.1653848027660159</v>
      </c>
      <c r="G983" s="306">
        <f t="shared" ca="1" si="446"/>
        <v>7.0998050431927515</v>
      </c>
      <c r="H983" s="307">
        <f t="shared" ca="1" si="447"/>
        <v>-103.44592781791013</v>
      </c>
      <c r="I983" s="304">
        <f t="shared" ca="1" si="448"/>
        <v>103.68928205827069</v>
      </c>
      <c r="J983" s="306">
        <f t="shared" ca="1" si="449"/>
        <v>644.29262010737602</v>
      </c>
      <c r="K983" s="307">
        <f t="shared" ca="1" si="450"/>
        <v>-7.4892205177850881</v>
      </c>
      <c r="L983" s="304">
        <f t="shared" ca="1" si="435"/>
        <v>644.33614577236904</v>
      </c>
      <c r="M983" s="306">
        <f t="shared" ca="1" si="451"/>
        <v>-1.5022707816949432</v>
      </c>
      <c r="N983" s="304">
        <f t="shared" ca="1" si="452"/>
        <v>-86.073775476939289</v>
      </c>
      <c r="P983" s="310">
        <f t="shared" ca="1" si="453"/>
        <v>23</v>
      </c>
      <c r="Q983" s="304">
        <f t="shared" ca="1" si="454"/>
        <v>0</v>
      </c>
      <c r="R983" s="306">
        <f t="shared" ca="1" si="455"/>
        <v>0</v>
      </c>
      <c r="S983" s="307">
        <f t="shared" ca="1" si="456"/>
        <v>3.0549999999999997</v>
      </c>
      <c r="T983" s="304">
        <f t="shared" ca="1" si="436"/>
        <v>29.969549999999998</v>
      </c>
      <c r="U983" s="311">
        <f t="shared" ca="1" si="437"/>
        <v>0</v>
      </c>
      <c r="V983" s="306">
        <f t="shared" ca="1" si="438"/>
        <v>1.2259177731837168</v>
      </c>
      <c r="W983" s="304">
        <f t="shared" ca="1" si="439"/>
        <v>26.989941655877736</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0.95232316858963806</v>
      </c>
      <c r="AH983" s="304">
        <f t="shared" ca="1" si="463"/>
        <v>-8.8346527524451446</v>
      </c>
    </row>
    <row r="984" spans="1:34" x14ac:dyDescent="0.2">
      <c r="A984" s="347">
        <f t="shared" ca="1" si="441"/>
        <v>1E-4</v>
      </c>
      <c r="B984" s="304">
        <f t="shared" ca="1" si="442"/>
        <v>33.358900000002137</v>
      </c>
      <c r="D984" s="306">
        <f t="shared" ca="1" si="443"/>
        <v>-0.60492744307393953</v>
      </c>
      <c r="E984" s="307">
        <f t="shared" ca="1" si="444"/>
        <v>-0.99605648597375129</v>
      </c>
      <c r="F984" s="304">
        <f t="shared" ca="1" si="445"/>
        <v>1.1653607744532815</v>
      </c>
      <c r="G984" s="306">
        <f t="shared" ca="1" si="446"/>
        <v>7.0997445504484444</v>
      </c>
      <c r="H984" s="307">
        <f t="shared" ca="1" si="447"/>
        <v>-103.44602742355873</v>
      </c>
      <c r="I984" s="304">
        <f t="shared" ca="1" si="448"/>
        <v>103.68937728811611</v>
      </c>
      <c r="J984" s="306">
        <f t="shared" ca="1" si="449"/>
        <v>644.29262010737602</v>
      </c>
      <c r="K984" s="307">
        <f t="shared" ca="1" si="450"/>
        <v>-7.4995651155471617</v>
      </c>
      <c r="L984" s="304">
        <f t="shared" ca="1" si="435"/>
        <v>644.33626609228656</v>
      </c>
      <c r="M984" s="306">
        <f t="shared" ca="1" si="451"/>
        <v>-1.5022714295044202</v>
      </c>
      <c r="N984" s="304">
        <f t="shared" ca="1" si="452"/>
        <v>-86.073812593688245</v>
      </c>
      <c r="P984" s="310">
        <f t="shared" ca="1" si="453"/>
        <v>23</v>
      </c>
      <c r="Q984" s="304">
        <f t="shared" ca="1" si="454"/>
        <v>0</v>
      </c>
      <c r="R984" s="306">
        <f t="shared" ca="1" si="455"/>
        <v>0</v>
      </c>
      <c r="S984" s="307">
        <f t="shared" ca="1" si="456"/>
        <v>3.0549999999999997</v>
      </c>
      <c r="T984" s="304">
        <f t="shared" ca="1" si="436"/>
        <v>29.969549999999998</v>
      </c>
      <c r="U984" s="311">
        <f t="shared" ca="1" si="437"/>
        <v>0</v>
      </c>
      <c r="V984" s="306">
        <f t="shared" ca="1" si="438"/>
        <v>1.2259190413471761</v>
      </c>
      <c r="W984" s="304">
        <f t="shared" ca="1" si="439"/>
        <v>26.9900191519415</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0.95229823641761513</v>
      </c>
      <c r="AH984" s="304">
        <f t="shared" ca="1" si="463"/>
        <v>-8.8346781197635806</v>
      </c>
    </row>
    <row r="985" spans="1:34" x14ac:dyDescent="0.2">
      <c r="A985" s="347">
        <f t="shared" ca="1" si="441"/>
        <v>1E-4</v>
      </c>
      <c r="B985" s="304">
        <f t="shared" ca="1" si="442"/>
        <v>33.35900000000214</v>
      </c>
      <c r="D985" s="306">
        <f t="shared" ca="1" si="443"/>
        <v>-0.60492347022595783</v>
      </c>
      <c r="E985" s="307">
        <f t="shared" ca="1" si="444"/>
        <v>-0.99603078667158407</v>
      </c>
      <c r="F985" s="304">
        <f t="shared" ca="1" si="445"/>
        <v>1.1653367465363091</v>
      </c>
      <c r="G985" s="306">
        <f t="shared" ca="1" si="446"/>
        <v>7.0996840581014222</v>
      </c>
      <c r="H985" s="307">
        <f t="shared" ca="1" si="447"/>
        <v>-103.4461270266374</v>
      </c>
      <c r="I985" s="304">
        <f t="shared" ca="1" si="448"/>
        <v>103.68947251546831</v>
      </c>
      <c r="J985" s="306">
        <f t="shared" ca="1" si="449"/>
        <v>644.29262010737602</v>
      </c>
      <c r="K985" s="307">
        <f t="shared" ca="1" si="450"/>
        <v>-7.5099097232696712</v>
      </c>
      <c r="L985" s="304">
        <f t="shared" ca="1" si="435"/>
        <v>644.33638657837662</v>
      </c>
      <c r="M985" s="306">
        <f t="shared" ca="1" si="451"/>
        <v>-1.5022720773071876</v>
      </c>
      <c r="N985" s="304">
        <f t="shared" ca="1" si="452"/>
        <v>-86.073849710052784</v>
      </c>
      <c r="P985" s="310">
        <f t="shared" ca="1" si="453"/>
        <v>23</v>
      </c>
      <c r="Q985" s="304">
        <f t="shared" ca="1" si="454"/>
        <v>0</v>
      </c>
      <c r="R985" s="306">
        <f t="shared" ca="1" si="455"/>
        <v>0</v>
      </c>
      <c r="S985" s="307">
        <f t="shared" ca="1" si="456"/>
        <v>3.0549999999999997</v>
      </c>
      <c r="T985" s="304">
        <f t="shared" ca="1" si="436"/>
        <v>29.969549999999998</v>
      </c>
      <c r="U985" s="311">
        <f t="shared" ca="1" si="437"/>
        <v>0</v>
      </c>
      <c r="V985" s="306">
        <f t="shared" ca="1" si="438"/>
        <v>1.2259203095131688</v>
      </c>
      <c r="W985" s="304">
        <f t="shared" ca="1" si="439"/>
        <v>26.990096646911187</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0.95227330459509929</v>
      </c>
      <c r="AH985" s="304">
        <f t="shared" ca="1" si="463"/>
        <v>-8.834703486723896</v>
      </c>
    </row>
    <row r="986" spans="1:34" x14ac:dyDescent="0.2">
      <c r="A986" s="347">
        <f t="shared" ca="1" si="441"/>
        <v>1E-4</v>
      </c>
      <c r="B986" s="304">
        <f t="shared" ca="1" si="442"/>
        <v>33.359100000002144</v>
      </c>
      <c r="D986" s="306">
        <f t="shared" ca="1" si="443"/>
        <v>-0.60491949737955009</v>
      </c>
      <c r="E986" s="307">
        <f t="shared" ca="1" si="444"/>
        <v>-0.99600508773220753</v>
      </c>
      <c r="F986" s="304">
        <f t="shared" ca="1" si="445"/>
        <v>1.1653127190151018</v>
      </c>
      <c r="G986" s="306">
        <f t="shared" ca="1" si="446"/>
        <v>7.099623566151684</v>
      </c>
      <c r="H986" s="307">
        <f t="shared" ca="1" si="447"/>
        <v>-103.44622662714617</v>
      </c>
      <c r="I986" s="304">
        <f t="shared" ca="1" si="448"/>
        <v>103.68956774032739</v>
      </c>
      <c r="J986" s="306">
        <f t="shared" ca="1" si="449"/>
        <v>644.29262010737602</v>
      </c>
      <c r="K986" s="307">
        <f t="shared" ca="1" si="450"/>
        <v>-7.5202543409523601</v>
      </c>
      <c r="L986" s="304">
        <f t="shared" ca="1" si="435"/>
        <v>644.33650723063965</v>
      </c>
      <c r="M986" s="306">
        <f t="shared" ca="1" si="451"/>
        <v>-1.5022727251032455</v>
      </c>
      <c r="N986" s="304">
        <f t="shared" ca="1" si="452"/>
        <v>-86.07388682603289</v>
      </c>
      <c r="P986" s="310">
        <f t="shared" ca="1" si="453"/>
        <v>23</v>
      </c>
      <c r="Q986" s="304">
        <f t="shared" ca="1" si="454"/>
        <v>0</v>
      </c>
      <c r="R986" s="306">
        <f t="shared" ca="1" si="455"/>
        <v>0</v>
      </c>
      <c r="S986" s="307">
        <f t="shared" ca="1" si="456"/>
        <v>3.0549999999999997</v>
      </c>
      <c r="T986" s="304">
        <f t="shared" ca="1" si="436"/>
        <v>29.969549999999998</v>
      </c>
      <c r="U986" s="311">
        <f t="shared" ca="1" si="437"/>
        <v>0</v>
      </c>
      <c r="V986" s="306">
        <f t="shared" ca="1" si="438"/>
        <v>1.225921577681695</v>
      </c>
      <c r="W986" s="304">
        <f t="shared" ca="1" si="439"/>
        <v>26.990174140786838</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0.95224837312209409</v>
      </c>
      <c r="AH986" s="304">
        <f t="shared" ca="1" si="463"/>
        <v>-8.8347288533260855</v>
      </c>
    </row>
    <row r="987" spans="1:34" x14ac:dyDescent="0.2">
      <c r="A987" s="347">
        <f t="shared" ca="1" si="441"/>
        <v>1E-4</v>
      </c>
      <c r="B987" s="304">
        <f t="shared" ca="1" si="442"/>
        <v>33.359200000002147</v>
      </c>
      <c r="D987" s="306">
        <f t="shared" ca="1" si="443"/>
        <v>-0.60491552453471831</v>
      </c>
      <c r="E987" s="307">
        <f t="shared" ca="1" si="444"/>
        <v>-0.99597938915561279</v>
      </c>
      <c r="F987" s="304">
        <f t="shared" ca="1" si="445"/>
        <v>1.1652886918896539</v>
      </c>
      <c r="G987" s="306">
        <f t="shared" ca="1" si="446"/>
        <v>7.0995630745992306</v>
      </c>
      <c r="H987" s="307">
        <f t="shared" ca="1" si="447"/>
        <v>-103.44632622508509</v>
      </c>
      <c r="I987" s="304">
        <f t="shared" ca="1" si="448"/>
        <v>103.68966296269335</v>
      </c>
      <c r="J987" s="306">
        <f t="shared" ca="1" si="449"/>
        <v>644.29262010737602</v>
      </c>
      <c r="K987" s="307">
        <f t="shared" ca="1" si="450"/>
        <v>-7.5305989685949717</v>
      </c>
      <c r="L987" s="304">
        <f t="shared" ca="1" si="435"/>
        <v>644.33662804907601</v>
      </c>
      <c r="M987" s="306">
        <f t="shared" ca="1" si="451"/>
        <v>-1.5022733728925943</v>
      </c>
      <c r="N987" s="304">
        <f t="shared" ca="1" si="452"/>
        <v>-86.073923941628593</v>
      </c>
      <c r="P987" s="310">
        <f t="shared" ca="1" si="453"/>
        <v>23</v>
      </c>
      <c r="Q987" s="304">
        <f t="shared" ca="1" si="454"/>
        <v>0</v>
      </c>
      <c r="R987" s="306">
        <f t="shared" ca="1" si="455"/>
        <v>0</v>
      </c>
      <c r="S987" s="307">
        <f t="shared" ca="1" si="456"/>
        <v>3.0549999999999997</v>
      </c>
      <c r="T987" s="304">
        <f t="shared" ca="1" si="436"/>
        <v>29.969549999999998</v>
      </c>
      <c r="U987" s="311">
        <f t="shared" ca="1" si="437"/>
        <v>0</v>
      </c>
      <c r="V987" s="306">
        <f t="shared" ca="1" si="438"/>
        <v>1.2259228458527542</v>
      </c>
      <c r="W987" s="304">
        <f t="shared" ca="1" si="439"/>
        <v>26.990251633568445</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0.95222344199858888</v>
      </c>
      <c r="AH987" s="304">
        <f t="shared" ca="1" si="463"/>
        <v>-8.8347542195701614</v>
      </c>
    </row>
    <row r="988" spans="1:34" x14ac:dyDescent="0.2">
      <c r="A988" s="347">
        <f t="shared" ca="1" si="441"/>
        <v>1E-4</v>
      </c>
      <c r="B988" s="304">
        <f t="shared" ca="1" si="442"/>
        <v>33.35930000000215</v>
      </c>
      <c r="D988" s="306">
        <f t="shared" ca="1" si="443"/>
        <v>-0.60491155169145949</v>
      </c>
      <c r="E988" s="307">
        <f t="shared" ca="1" si="444"/>
        <v>-0.99595369094180164</v>
      </c>
      <c r="F988" s="304">
        <f t="shared" ca="1" si="445"/>
        <v>1.1652646651599656</v>
      </c>
      <c r="G988" s="306">
        <f t="shared" ca="1" si="446"/>
        <v>7.0995025834440613</v>
      </c>
      <c r="H988" s="307">
        <f t="shared" ca="1" si="447"/>
        <v>-103.44642582045418</v>
      </c>
      <c r="I988" s="304">
        <f t="shared" ca="1" si="448"/>
        <v>103.68975818256622</v>
      </c>
      <c r="J988" s="306">
        <f t="shared" ca="1" si="449"/>
        <v>644.29262010737602</v>
      </c>
      <c r="K988" s="307">
        <f t="shared" ca="1" si="450"/>
        <v>-7.5409436061972484</v>
      </c>
      <c r="L988" s="304">
        <f t="shared" ca="1" si="435"/>
        <v>644.33674903368615</v>
      </c>
      <c r="M988" s="306">
        <f t="shared" ca="1" si="451"/>
        <v>-1.5022740206752339</v>
      </c>
      <c r="N988" s="304">
        <f t="shared" ca="1" si="452"/>
        <v>-86.073961056839877</v>
      </c>
      <c r="P988" s="310">
        <f t="shared" ca="1" si="453"/>
        <v>23</v>
      </c>
      <c r="Q988" s="304">
        <f t="shared" ca="1" si="454"/>
        <v>0</v>
      </c>
      <c r="R988" s="306">
        <f t="shared" ca="1" si="455"/>
        <v>0</v>
      </c>
      <c r="S988" s="307">
        <f t="shared" ca="1" si="456"/>
        <v>3.0549999999999997</v>
      </c>
      <c r="T988" s="304">
        <f t="shared" ca="1" si="436"/>
        <v>29.969549999999998</v>
      </c>
      <c r="U988" s="311">
        <f t="shared" ca="1" si="437"/>
        <v>0</v>
      </c>
      <c r="V988" s="306">
        <f t="shared" ca="1" si="438"/>
        <v>1.225924114026347</v>
      </c>
      <c r="W988" s="304">
        <f t="shared" ca="1" si="439"/>
        <v>26.990329125256014</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0.95219851122458898</v>
      </c>
      <c r="AH988" s="304">
        <f t="shared" ca="1" si="463"/>
        <v>-8.8347795854561202</v>
      </c>
    </row>
    <row r="989" spans="1:34" x14ac:dyDescent="0.2">
      <c r="A989" s="347">
        <f t="shared" ca="1" si="441"/>
        <v>1E-4</v>
      </c>
      <c r="B989" s="304">
        <f t="shared" ca="1" si="442"/>
        <v>33.359400000002154</v>
      </c>
      <c r="D989" s="306">
        <f t="shared" ca="1" si="443"/>
        <v>-0.60490757884977731</v>
      </c>
      <c r="E989" s="307">
        <f t="shared" ca="1" si="444"/>
        <v>-0.99592799309077051</v>
      </c>
      <c r="F989" s="304">
        <f t="shared" ca="1" si="445"/>
        <v>1.1652406388260363</v>
      </c>
      <c r="G989" s="306">
        <f t="shared" ca="1" si="446"/>
        <v>7.0994420926861759</v>
      </c>
      <c r="H989" s="307">
        <f t="shared" ca="1" si="447"/>
        <v>-103.4465254132535</v>
      </c>
      <c r="I989" s="304">
        <f t="shared" ca="1" si="448"/>
        <v>103.68985339994606</v>
      </c>
      <c r="J989" s="306">
        <f t="shared" ca="1" si="449"/>
        <v>644.29262010737602</v>
      </c>
      <c r="K989" s="307">
        <f t="shared" ca="1" si="450"/>
        <v>-7.5512882537589334</v>
      </c>
      <c r="L989" s="304">
        <f t="shared" ca="1" si="435"/>
        <v>644.33687018447029</v>
      </c>
      <c r="M989" s="306">
        <f t="shared" ca="1" si="451"/>
        <v>-1.5022746684511643</v>
      </c>
      <c r="N989" s="304">
        <f t="shared" ca="1" si="452"/>
        <v>-86.073998171666759</v>
      </c>
      <c r="P989" s="310">
        <f t="shared" ca="1" si="453"/>
        <v>23</v>
      </c>
      <c r="Q989" s="304">
        <f t="shared" ca="1" si="454"/>
        <v>0</v>
      </c>
      <c r="R989" s="306">
        <f t="shared" ca="1" si="455"/>
        <v>0</v>
      </c>
      <c r="S989" s="307">
        <f t="shared" ca="1" si="456"/>
        <v>3.0549999999999997</v>
      </c>
      <c r="T989" s="304">
        <f t="shared" ca="1" si="436"/>
        <v>29.969549999999998</v>
      </c>
      <c r="U989" s="311">
        <f t="shared" ca="1" si="437"/>
        <v>0</v>
      </c>
      <c r="V989" s="306">
        <f t="shared" ca="1" si="438"/>
        <v>1.2259253822024732</v>
      </c>
      <c r="W989" s="304">
        <f t="shared" ca="1" si="439"/>
        <v>26.990406615849572</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0.95217358080008907</v>
      </c>
      <c r="AH989" s="304">
        <f t="shared" ca="1" si="463"/>
        <v>-8.8348049509839655</v>
      </c>
    </row>
    <row r="990" spans="1:34" x14ac:dyDescent="0.2">
      <c r="A990" s="347">
        <f t="shared" ca="1" si="441"/>
        <v>1E-4</v>
      </c>
      <c r="B990" s="304">
        <f t="shared" ca="1" si="442"/>
        <v>33.359500000002157</v>
      </c>
      <c r="D990" s="306">
        <f t="shared" ca="1" si="443"/>
        <v>-0.60490360600967152</v>
      </c>
      <c r="E990" s="307">
        <f t="shared" ca="1" si="444"/>
        <v>-0.99590229560250876</v>
      </c>
      <c r="F990" s="304">
        <f t="shared" ca="1" si="445"/>
        <v>1.1652166128878572</v>
      </c>
      <c r="G990" s="306">
        <f t="shared" ca="1" si="446"/>
        <v>7.0993816023255745</v>
      </c>
      <c r="H990" s="307">
        <f t="shared" ca="1" si="447"/>
        <v>-103.44662500348306</v>
      </c>
      <c r="I990" s="304">
        <f t="shared" ca="1" si="448"/>
        <v>103.6899486148329</v>
      </c>
      <c r="J990" s="306">
        <f t="shared" ca="1" si="449"/>
        <v>644.29262010737602</v>
      </c>
      <c r="K990" s="307">
        <f t="shared" ca="1" si="450"/>
        <v>-7.5616329112797702</v>
      </c>
      <c r="L990" s="304">
        <f t="shared" ca="1" si="435"/>
        <v>644.33699150142888</v>
      </c>
      <c r="M990" s="306">
        <f t="shared" ca="1" si="451"/>
        <v>-1.5022753162203859</v>
      </c>
      <c r="N990" s="304">
        <f t="shared" ca="1" si="452"/>
        <v>-86.07403528610925</v>
      </c>
      <c r="P990" s="310">
        <f t="shared" ca="1" si="453"/>
        <v>23</v>
      </c>
      <c r="Q990" s="304">
        <f t="shared" ca="1" si="454"/>
        <v>0</v>
      </c>
      <c r="R990" s="306">
        <f t="shared" ca="1" si="455"/>
        <v>0</v>
      </c>
      <c r="S990" s="307">
        <f t="shared" ca="1" si="456"/>
        <v>3.0549999999999997</v>
      </c>
      <c r="T990" s="304">
        <f t="shared" ca="1" si="436"/>
        <v>29.969549999999998</v>
      </c>
      <c r="U990" s="311">
        <f t="shared" ca="1" si="437"/>
        <v>0</v>
      </c>
      <c r="V990" s="306">
        <f t="shared" ca="1" si="438"/>
        <v>1.2259266503811326</v>
      </c>
      <c r="W990" s="304">
        <f t="shared" ca="1" si="439"/>
        <v>26.990484105349122</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0.95214865072507848</v>
      </c>
      <c r="AH990" s="304">
        <f t="shared" ca="1" si="463"/>
        <v>-8.8348303161537078</v>
      </c>
    </row>
    <row r="991" spans="1:34" x14ac:dyDescent="0.2">
      <c r="A991" s="347">
        <f t="shared" ca="1" si="441"/>
        <v>1E-4</v>
      </c>
      <c r="B991" s="304">
        <f t="shared" ca="1" si="442"/>
        <v>33.35960000000216</v>
      </c>
      <c r="D991" s="306">
        <f t="shared" ca="1" si="443"/>
        <v>-0.60489963317114126</v>
      </c>
      <c r="E991" s="307">
        <f t="shared" ca="1" si="444"/>
        <v>-0.99587659847701993</v>
      </c>
      <c r="F991" s="304">
        <f t="shared" ca="1" si="445"/>
        <v>1.1651925873454314</v>
      </c>
      <c r="G991" s="306">
        <f t="shared" ca="1" si="446"/>
        <v>7.099321112362257</v>
      </c>
      <c r="H991" s="307">
        <f t="shared" ca="1" si="447"/>
        <v>-103.44672459114291</v>
      </c>
      <c r="I991" s="304">
        <f t="shared" ca="1" si="448"/>
        <v>103.69004382722675</v>
      </c>
      <c r="J991" s="306">
        <f t="shared" ca="1" si="449"/>
        <v>644.29262010737602</v>
      </c>
      <c r="K991" s="307">
        <f t="shared" ca="1" si="450"/>
        <v>-7.5719775787595012</v>
      </c>
      <c r="L991" s="304">
        <f t="shared" ca="1" si="435"/>
        <v>644.33711298456251</v>
      </c>
      <c r="M991" s="306">
        <f t="shared" ca="1" si="451"/>
        <v>-1.5022759639828984</v>
      </c>
      <c r="N991" s="304">
        <f t="shared" ca="1" si="452"/>
        <v>-86.074072400167353</v>
      </c>
      <c r="P991" s="310">
        <f t="shared" ca="1" si="453"/>
        <v>23</v>
      </c>
      <c r="Q991" s="304">
        <f t="shared" ca="1" si="454"/>
        <v>0</v>
      </c>
      <c r="R991" s="306">
        <f t="shared" ca="1" si="455"/>
        <v>0</v>
      </c>
      <c r="S991" s="307">
        <f t="shared" ca="1" si="456"/>
        <v>3.0549999999999997</v>
      </c>
      <c r="T991" s="304">
        <f t="shared" ca="1" si="436"/>
        <v>29.969549999999998</v>
      </c>
      <c r="U991" s="311">
        <f t="shared" ca="1" si="437"/>
        <v>0</v>
      </c>
      <c r="V991" s="306">
        <f t="shared" ca="1" si="438"/>
        <v>1.2259279185623255</v>
      </c>
      <c r="W991" s="304">
        <f t="shared" ca="1" si="439"/>
        <v>26.990561593754673</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0.95212372099956077</v>
      </c>
      <c r="AH991" s="304">
        <f t="shared" ca="1" si="463"/>
        <v>-8.8348556809653438</v>
      </c>
    </row>
    <row r="992" spans="1:34" x14ac:dyDescent="0.2">
      <c r="A992" s="347">
        <f t="shared" ca="1" si="441"/>
        <v>1E-4</v>
      </c>
      <c r="B992" s="304">
        <f t="shared" ca="1" si="442"/>
        <v>33.359700000002164</v>
      </c>
      <c r="D992" s="306">
        <f t="shared" ca="1" si="443"/>
        <v>-0.60489566033418973</v>
      </c>
      <c r="E992" s="307">
        <f t="shared" ca="1" si="444"/>
        <v>-0.99585090171429869</v>
      </c>
      <c r="F992" s="304">
        <f t="shared" ca="1" si="445"/>
        <v>1.1651685621987564</v>
      </c>
      <c r="G992" s="306">
        <f t="shared" ca="1" si="446"/>
        <v>7.0992606227962236</v>
      </c>
      <c r="H992" s="307">
        <f t="shared" ca="1" si="447"/>
        <v>-103.44682417623308</v>
      </c>
      <c r="I992" s="304">
        <f t="shared" ca="1" si="448"/>
        <v>103.69013903712766</v>
      </c>
      <c r="J992" s="306">
        <f t="shared" ca="1" si="449"/>
        <v>644.29262010737602</v>
      </c>
      <c r="K992" s="307">
        <f t="shared" ca="1" si="450"/>
        <v>-7.5823222561978696</v>
      </c>
      <c r="L992" s="304">
        <f t="shared" ca="1" si="435"/>
        <v>644.33723463387116</v>
      </c>
      <c r="M992" s="306">
        <f t="shared" ca="1" si="451"/>
        <v>-1.5022766117387023</v>
      </c>
      <c r="N992" s="304">
        <f t="shared" ca="1" si="452"/>
        <v>-86.074109513841066</v>
      </c>
      <c r="P992" s="310">
        <f t="shared" ca="1" si="453"/>
        <v>23</v>
      </c>
      <c r="Q992" s="304">
        <f t="shared" ca="1" si="454"/>
        <v>0</v>
      </c>
      <c r="R992" s="306">
        <f t="shared" ca="1" si="455"/>
        <v>0</v>
      </c>
      <c r="S992" s="307">
        <f t="shared" ca="1" si="456"/>
        <v>3.0549999999999997</v>
      </c>
      <c r="T992" s="304">
        <f t="shared" ca="1" si="436"/>
        <v>29.969549999999998</v>
      </c>
      <c r="U992" s="311">
        <f t="shared" ca="1" si="437"/>
        <v>0</v>
      </c>
      <c r="V992" s="306">
        <f t="shared" ca="1" si="438"/>
        <v>1.2259291867460518</v>
      </c>
      <c r="W992" s="304">
        <f t="shared" ca="1" si="439"/>
        <v>26.990639081066242</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0.95209879162353062</v>
      </c>
      <c r="AH992" s="304">
        <f t="shared" ca="1" si="463"/>
        <v>-8.8348810454188786</v>
      </c>
    </row>
    <row r="993" spans="1:34" x14ac:dyDescent="0.2">
      <c r="A993" s="347">
        <f t="shared" ca="1" si="441"/>
        <v>1E-4</v>
      </c>
      <c r="B993" s="304">
        <f t="shared" ca="1" si="442"/>
        <v>33.359800000002167</v>
      </c>
      <c r="D993" s="306">
        <f t="shared" ca="1" si="443"/>
        <v>-0.60489168749881528</v>
      </c>
      <c r="E993" s="307">
        <f t="shared" ca="1" si="444"/>
        <v>-0.99582520531433794</v>
      </c>
      <c r="F993" s="304">
        <f t="shared" ca="1" si="445"/>
        <v>1.1651445374478258</v>
      </c>
      <c r="G993" s="306">
        <f t="shared" ca="1" si="446"/>
        <v>7.0992001336274742</v>
      </c>
      <c r="H993" s="307">
        <f t="shared" ca="1" si="447"/>
        <v>-103.44692375875361</v>
      </c>
      <c r="I993" s="304">
        <f t="shared" ca="1" si="448"/>
        <v>103.69023424453569</v>
      </c>
      <c r="J993" s="306">
        <f t="shared" ca="1" si="449"/>
        <v>644.29262010737602</v>
      </c>
      <c r="K993" s="307">
        <f t="shared" ca="1" si="450"/>
        <v>-7.5926669435946188</v>
      </c>
      <c r="L993" s="304">
        <f t="shared" ca="1" si="435"/>
        <v>644.33735644935553</v>
      </c>
      <c r="M993" s="306">
        <f t="shared" ca="1" si="451"/>
        <v>-1.5022772594877973</v>
      </c>
      <c r="N993" s="304">
        <f t="shared" ca="1" si="452"/>
        <v>-86.074146627130389</v>
      </c>
      <c r="P993" s="310">
        <f t="shared" ca="1" si="453"/>
        <v>23</v>
      </c>
      <c r="Q993" s="304">
        <f t="shared" ca="1" si="454"/>
        <v>0</v>
      </c>
      <c r="R993" s="306">
        <f t="shared" ca="1" si="455"/>
        <v>0</v>
      </c>
      <c r="S993" s="307">
        <f t="shared" ca="1" si="456"/>
        <v>3.0549999999999997</v>
      </c>
      <c r="T993" s="304">
        <f t="shared" ca="1" si="436"/>
        <v>29.969549999999998</v>
      </c>
      <c r="U993" s="311">
        <f t="shared" ca="1" si="437"/>
        <v>0</v>
      </c>
      <c r="V993" s="306">
        <f t="shared" ca="1" si="438"/>
        <v>1.2259304549323107</v>
      </c>
      <c r="W993" s="304">
        <f t="shared" ca="1" si="439"/>
        <v>26.990716567283826</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0.95207386259698268</v>
      </c>
      <c r="AH993" s="304">
        <f t="shared" ca="1" si="463"/>
        <v>-8.8349064095143195</v>
      </c>
    </row>
    <row r="994" spans="1:34" x14ac:dyDescent="0.2">
      <c r="A994" s="347">
        <f t="shared" ca="1" si="441"/>
        <v>1E-4</v>
      </c>
      <c r="B994" s="304">
        <f t="shared" ca="1" si="442"/>
        <v>33.35990000000217</v>
      </c>
      <c r="D994" s="306">
        <f t="shared" ca="1" si="443"/>
        <v>-0.60488771466502045</v>
      </c>
      <c r="E994" s="307">
        <f t="shared" ca="1" si="444"/>
        <v>-0.99579950927714123</v>
      </c>
      <c r="F994" s="304">
        <f t="shared" ca="1" si="445"/>
        <v>1.1651205130926443</v>
      </c>
      <c r="G994" s="306">
        <f t="shared" ca="1" si="446"/>
        <v>7.0991396448560078</v>
      </c>
      <c r="H994" s="307">
        <f t="shared" ca="1" si="447"/>
        <v>-103.44702333870454</v>
      </c>
      <c r="I994" s="304">
        <f t="shared" ca="1" si="448"/>
        <v>103.69032944945081</v>
      </c>
      <c r="J994" s="306">
        <f t="shared" ca="1" si="449"/>
        <v>644.29262010737602</v>
      </c>
      <c r="K994" s="307">
        <f t="shared" ca="1" si="450"/>
        <v>-7.6030116409494921</v>
      </c>
      <c r="L994" s="304">
        <f t="shared" ca="1" si="435"/>
        <v>644.33747843101594</v>
      </c>
      <c r="M994" s="306">
        <f t="shared" ca="1" si="451"/>
        <v>-1.5022779072301837</v>
      </c>
      <c r="N994" s="304">
        <f t="shared" ca="1" si="452"/>
        <v>-86.074183740035352</v>
      </c>
      <c r="P994" s="310">
        <f t="shared" ca="1" si="453"/>
        <v>23</v>
      </c>
      <c r="Q994" s="304">
        <f t="shared" ca="1" si="454"/>
        <v>0</v>
      </c>
      <c r="R994" s="306">
        <f t="shared" ca="1" si="455"/>
        <v>0</v>
      </c>
      <c r="S994" s="307">
        <f t="shared" ca="1" si="456"/>
        <v>3.0549999999999997</v>
      </c>
      <c r="T994" s="304">
        <f t="shared" ca="1" si="436"/>
        <v>29.969549999999998</v>
      </c>
      <c r="U994" s="311">
        <f t="shared" ca="1" si="437"/>
        <v>0</v>
      </c>
      <c r="V994" s="306">
        <f t="shared" ca="1" si="438"/>
        <v>1.2259317231211031</v>
      </c>
      <c r="W994" s="304">
        <f t="shared" ca="1" si="439"/>
        <v>26.990794052407434</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0.95204893391992229</v>
      </c>
      <c r="AH994" s="304">
        <f t="shared" ca="1" si="463"/>
        <v>-8.8349317732516628</v>
      </c>
    </row>
    <row r="995" spans="1:34" x14ac:dyDescent="0.2">
      <c r="A995" s="347">
        <f t="shared" ca="1" si="441"/>
        <v>1E-4</v>
      </c>
      <c r="B995" s="304">
        <f t="shared" ca="1" si="442"/>
        <v>33.360000000002174</v>
      </c>
      <c r="D995" s="306">
        <f t="shared" ca="1" si="443"/>
        <v>-0.60488374183280469</v>
      </c>
      <c r="E995" s="307">
        <f t="shared" ca="1" si="444"/>
        <v>-0.99577381360270323</v>
      </c>
      <c r="F995" s="304">
        <f t="shared" ca="1" si="445"/>
        <v>1.1650964891332076</v>
      </c>
      <c r="G995" s="306">
        <f t="shared" ca="1" si="446"/>
        <v>7.0990791564818245</v>
      </c>
      <c r="H995" s="307">
        <f t="shared" ca="1" si="447"/>
        <v>-103.4471229160859</v>
      </c>
      <c r="I995" s="304">
        <f t="shared" ca="1" si="448"/>
        <v>103.69042465187313</v>
      </c>
      <c r="J995" s="306">
        <f t="shared" ca="1" si="449"/>
        <v>644.29262010737602</v>
      </c>
      <c r="K995" s="307">
        <f t="shared" ca="1" si="450"/>
        <v>-7.613356348262232</v>
      </c>
      <c r="L995" s="304">
        <f t="shared" ca="1" si="435"/>
        <v>644.33760057885274</v>
      </c>
      <c r="M995" s="306">
        <f t="shared" ca="1" si="451"/>
        <v>-1.5022785549658617</v>
      </c>
      <c r="N995" s="304">
        <f t="shared" ca="1" si="452"/>
        <v>-86.074220852555939</v>
      </c>
      <c r="P995" s="310">
        <f t="shared" ca="1" si="453"/>
        <v>23</v>
      </c>
      <c r="Q995" s="304">
        <f t="shared" ca="1" si="454"/>
        <v>0</v>
      </c>
      <c r="R995" s="306">
        <f t="shared" ca="1" si="455"/>
        <v>0</v>
      </c>
      <c r="S995" s="307">
        <f t="shared" ca="1" si="456"/>
        <v>3.0549999999999997</v>
      </c>
      <c r="T995" s="304">
        <f t="shared" ca="1" si="436"/>
        <v>29.969549999999998</v>
      </c>
      <c r="U995" s="311">
        <f t="shared" ca="1" si="437"/>
        <v>0</v>
      </c>
      <c r="V995" s="306">
        <f t="shared" ca="1" si="438"/>
        <v>1.2259329913124286</v>
      </c>
      <c r="W995" s="304">
        <f t="shared" ca="1" si="439"/>
        <v>26.990871536437091</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0.95202400559234057</v>
      </c>
      <c r="AH995" s="304">
        <f t="shared" ca="1" si="463"/>
        <v>-8.8349571366309121</v>
      </c>
    </row>
    <row r="996" spans="1:34" x14ac:dyDescent="0.2">
      <c r="A996" s="347">
        <f t="shared" ca="1" si="441"/>
        <v>1E-4</v>
      </c>
      <c r="B996" s="304">
        <f t="shared" ca="1" si="442"/>
        <v>33.360100000002177</v>
      </c>
      <c r="D996" s="306">
        <f t="shared" ca="1" si="443"/>
        <v>-0.60487976900216811</v>
      </c>
      <c r="E996" s="307">
        <f t="shared" ca="1" si="444"/>
        <v>-0.99574811829101861</v>
      </c>
      <c r="F996" s="304">
        <f t="shared" ca="1" si="445"/>
        <v>1.1650724655695115</v>
      </c>
      <c r="G996" s="306">
        <f t="shared" ca="1" si="446"/>
        <v>7.0990186685049244</v>
      </c>
      <c r="H996" s="307">
        <f t="shared" ca="1" si="447"/>
        <v>-103.44722249089773</v>
      </c>
      <c r="I996" s="304">
        <f t="shared" ca="1" si="448"/>
        <v>103.69051985180265</v>
      </c>
      <c r="J996" s="306">
        <f t="shared" ca="1" si="449"/>
        <v>644.29262010737602</v>
      </c>
      <c r="K996" s="307">
        <f t="shared" ca="1" si="450"/>
        <v>-7.6237010655325808</v>
      </c>
      <c r="L996" s="304">
        <f t="shared" ca="1" si="435"/>
        <v>644.33772289286628</v>
      </c>
      <c r="M996" s="306">
        <f t="shared" ca="1" si="451"/>
        <v>-1.5022792026948313</v>
      </c>
      <c r="N996" s="304">
        <f t="shared" ca="1" si="452"/>
        <v>-86.074257964692166</v>
      </c>
      <c r="P996" s="310">
        <f t="shared" ca="1" si="453"/>
        <v>23</v>
      </c>
      <c r="Q996" s="304">
        <f t="shared" ca="1" si="454"/>
        <v>0</v>
      </c>
      <c r="R996" s="306">
        <f t="shared" ca="1" si="455"/>
        <v>0</v>
      </c>
      <c r="S996" s="307">
        <f t="shared" ca="1" si="456"/>
        <v>3.0549999999999997</v>
      </c>
      <c r="T996" s="304">
        <f t="shared" ca="1" si="436"/>
        <v>29.969549999999998</v>
      </c>
      <c r="U996" s="311">
        <f t="shared" ca="1" si="437"/>
        <v>0</v>
      </c>
      <c r="V996" s="306">
        <f t="shared" ca="1" si="438"/>
        <v>1.2259342595062874</v>
      </c>
      <c r="W996" s="304">
        <f t="shared" ca="1" si="439"/>
        <v>26.990949019372813</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0.95199907761423397</v>
      </c>
      <c r="AH996" s="304">
        <f t="shared" ca="1" si="463"/>
        <v>-8.8349824996520763</v>
      </c>
    </row>
    <row r="997" spans="1:34" x14ac:dyDescent="0.2">
      <c r="A997" s="347">
        <f t="shared" ca="1" si="441"/>
        <v>1E-4</v>
      </c>
      <c r="B997" s="304">
        <f t="shared" ca="1" si="442"/>
        <v>33.36020000000218</v>
      </c>
      <c r="D997" s="306">
        <f t="shared" ca="1" si="443"/>
        <v>-0.60487579617311205</v>
      </c>
      <c r="E997" s="307">
        <f t="shared" ca="1" si="444"/>
        <v>-0.9957224233420785</v>
      </c>
      <c r="F997" s="304">
        <f t="shared" ca="1" si="445"/>
        <v>1.1650484424015499</v>
      </c>
      <c r="G997" s="306">
        <f t="shared" ca="1" si="446"/>
        <v>7.0989581809253073</v>
      </c>
      <c r="H997" s="307">
        <f t="shared" ca="1" si="447"/>
        <v>-103.44732206314006</v>
      </c>
      <c r="I997" s="304">
        <f t="shared" ca="1" si="448"/>
        <v>103.6906150492394</v>
      </c>
      <c r="J997" s="306">
        <f t="shared" ca="1" si="449"/>
        <v>644.29262010737602</v>
      </c>
      <c r="K997" s="307">
        <f t="shared" ca="1" si="450"/>
        <v>-7.6340457927602827</v>
      </c>
      <c r="L997" s="304">
        <f t="shared" ca="1" si="435"/>
        <v>644.33784537305701</v>
      </c>
      <c r="M997" s="306">
        <f t="shared" ca="1" si="451"/>
        <v>-1.5022798504170922</v>
      </c>
      <c r="N997" s="304">
        <f t="shared" ca="1" si="452"/>
        <v>-86.074295076444002</v>
      </c>
      <c r="P997" s="310">
        <f t="shared" ca="1" si="453"/>
        <v>23</v>
      </c>
      <c r="Q997" s="304">
        <f t="shared" ca="1" si="454"/>
        <v>0</v>
      </c>
      <c r="R997" s="306">
        <f t="shared" ca="1" si="455"/>
        <v>0</v>
      </c>
      <c r="S997" s="307">
        <f t="shared" ca="1" si="456"/>
        <v>3.0549999999999997</v>
      </c>
      <c r="T997" s="304">
        <f t="shared" ca="1" si="436"/>
        <v>29.969549999999998</v>
      </c>
      <c r="U997" s="311">
        <f t="shared" ca="1" si="437"/>
        <v>0</v>
      </c>
      <c r="V997" s="306">
        <f t="shared" ca="1" si="438"/>
        <v>1.2259355277026796</v>
      </c>
      <c r="W997" s="304">
        <f t="shared" ca="1" si="439"/>
        <v>26.991026501214598</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0.9519741499855936</v>
      </c>
      <c r="AH997" s="304">
        <f t="shared" ca="1" si="463"/>
        <v>-8.8350078623151607</v>
      </c>
    </row>
    <row r="998" spans="1:34" x14ac:dyDescent="0.2">
      <c r="A998" s="347">
        <f t="shared" ca="1" si="441"/>
        <v>1E-4</v>
      </c>
      <c r="B998" s="304">
        <f t="shared" ca="1" si="442"/>
        <v>33.360300000002184</v>
      </c>
      <c r="D998" s="306">
        <f t="shared" ca="1" si="443"/>
        <v>-0.60487182334563994</v>
      </c>
      <c r="E998" s="307">
        <f t="shared" ca="1" si="444"/>
        <v>-0.99569672875588644</v>
      </c>
      <c r="F998" s="304">
        <f t="shared" ca="1" si="445"/>
        <v>1.1650244196293278</v>
      </c>
      <c r="G998" s="306">
        <f t="shared" ca="1" si="446"/>
        <v>7.0988976937429724</v>
      </c>
      <c r="H998" s="307">
        <f t="shared" ca="1" si="447"/>
        <v>-103.44742163281293</v>
      </c>
      <c r="I998" s="304">
        <f t="shared" ca="1" si="448"/>
        <v>103.69071024418341</v>
      </c>
      <c r="J998" s="306">
        <f t="shared" ca="1" si="449"/>
        <v>644.29262010737602</v>
      </c>
      <c r="K998" s="307">
        <f t="shared" ca="1" si="450"/>
        <v>-7.6443905299450803</v>
      </c>
      <c r="L998" s="304">
        <f t="shared" ca="1" si="435"/>
        <v>644.33796801942526</v>
      </c>
      <c r="M998" s="306">
        <f t="shared" ca="1" si="451"/>
        <v>-1.5022804981326452</v>
      </c>
      <c r="N998" s="304">
        <f t="shared" ca="1" si="452"/>
        <v>-86.074332187811521</v>
      </c>
      <c r="P998" s="310">
        <f t="shared" ca="1" si="453"/>
        <v>23</v>
      </c>
      <c r="Q998" s="304">
        <f t="shared" ca="1" si="454"/>
        <v>0</v>
      </c>
      <c r="R998" s="306">
        <f t="shared" ca="1" si="455"/>
        <v>0</v>
      </c>
      <c r="S998" s="307">
        <f t="shared" ca="1" si="456"/>
        <v>3.0549999999999997</v>
      </c>
      <c r="T998" s="304">
        <f t="shared" ca="1" si="436"/>
        <v>29.969549999999998</v>
      </c>
      <c r="U998" s="311">
        <f t="shared" ca="1" si="437"/>
        <v>0</v>
      </c>
      <c r="V998" s="306">
        <f t="shared" ca="1" si="438"/>
        <v>1.2259367959016045</v>
      </c>
      <c r="W998" s="304">
        <f t="shared" ca="1" si="439"/>
        <v>26.991103981962446</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0.95194922270642479</v>
      </c>
      <c r="AH998" s="304">
        <f t="shared" ca="1" si="463"/>
        <v>-8.8350332246201635</v>
      </c>
    </row>
    <row r="999" spans="1:34" x14ac:dyDescent="0.2">
      <c r="A999" s="347">
        <f t="shared" ca="1" si="441"/>
        <v>1E-4</v>
      </c>
      <c r="B999" s="304">
        <f t="shared" ca="1" si="442"/>
        <v>33.360400000002187</v>
      </c>
      <c r="D999" s="306">
        <f t="shared" ca="1" si="443"/>
        <v>-0.60486785051974679</v>
      </c>
      <c r="E999" s="307">
        <f t="shared" ca="1" si="444"/>
        <v>-0.99567103453244066</v>
      </c>
      <c r="F999" s="304">
        <f t="shared" ca="1" si="445"/>
        <v>1.1650003972528418</v>
      </c>
      <c r="G999" s="306">
        <f t="shared" ca="1" si="446"/>
        <v>7.0988372069579206</v>
      </c>
      <c r="H999" s="307">
        <f t="shared" ca="1" si="447"/>
        <v>-103.44752119991638</v>
      </c>
      <c r="I999" s="304">
        <f t="shared" ca="1" si="448"/>
        <v>103.69080543663473</v>
      </c>
      <c r="J999" s="306">
        <f t="shared" ca="1" si="449"/>
        <v>644.29262010737602</v>
      </c>
      <c r="K999" s="307">
        <f t="shared" ca="1" si="450"/>
        <v>-7.6547352770867167</v>
      </c>
      <c r="L999" s="304">
        <f t="shared" ca="1" si="435"/>
        <v>644.33809083197139</v>
      </c>
      <c r="M999" s="306">
        <f t="shared" ca="1" si="451"/>
        <v>-1.5022811458414898</v>
      </c>
      <c r="N999" s="304">
        <f t="shared" ca="1" si="452"/>
        <v>-86.074369298794664</v>
      </c>
      <c r="P999" s="310">
        <f t="shared" ca="1" si="453"/>
        <v>23</v>
      </c>
      <c r="Q999" s="304">
        <f t="shared" ca="1" si="454"/>
        <v>0</v>
      </c>
      <c r="R999" s="306">
        <f t="shared" ca="1" si="455"/>
        <v>0</v>
      </c>
      <c r="S999" s="307">
        <f t="shared" ca="1" si="456"/>
        <v>3.0549999999999997</v>
      </c>
      <c r="T999" s="304">
        <f t="shared" ca="1" si="436"/>
        <v>29.969549999999998</v>
      </c>
      <c r="U999" s="311">
        <f t="shared" ca="1" si="437"/>
        <v>0</v>
      </c>
      <c r="V999" s="306">
        <f t="shared" ca="1" si="438"/>
        <v>1.2259380641030624</v>
      </c>
      <c r="W999" s="304">
        <f t="shared" ca="1" si="439"/>
        <v>26.991181461616378</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0.95192429577672399</v>
      </c>
      <c r="AH999" s="304">
        <f t="shared" ca="1" si="463"/>
        <v>-8.8350585865670865</v>
      </c>
    </row>
    <row r="1000" spans="1:34" x14ac:dyDescent="0.2">
      <c r="A1000" s="347">
        <f t="shared" ca="1" si="441"/>
        <v>1E-4</v>
      </c>
      <c r="B1000" s="304">
        <f t="shared" ca="1" si="442"/>
        <v>33.36050000000219</v>
      </c>
      <c r="D1000" s="306">
        <f t="shared" ca="1" si="443"/>
        <v>-0.60486387769543826</v>
      </c>
      <c r="E1000" s="307">
        <f t="shared" ca="1" si="444"/>
        <v>-0.99564534067173582</v>
      </c>
      <c r="F1000" s="304">
        <f t="shared" ca="1" si="445"/>
        <v>1.1649763752720907</v>
      </c>
      <c r="G1000" s="306">
        <f t="shared" ca="1" si="446"/>
        <v>7.0987767205701511</v>
      </c>
      <c r="H1000" s="307">
        <f t="shared" ca="1" si="447"/>
        <v>-103.44762076445045</v>
      </c>
      <c r="I1000" s="304">
        <f t="shared" ca="1" si="448"/>
        <v>103.6909006265934</v>
      </c>
      <c r="J1000" s="306">
        <f t="shared" ca="1" si="449"/>
        <v>644.29262010737602</v>
      </c>
      <c r="K1000" s="307">
        <f t="shared" ca="1" si="450"/>
        <v>-7.6650800341849354</v>
      </c>
      <c r="L1000" s="304">
        <f t="shared" ca="1" si="435"/>
        <v>644.33821381069583</v>
      </c>
      <c r="M1000" s="306">
        <f t="shared" ca="1" si="451"/>
        <v>-1.5022817935436263</v>
      </c>
      <c r="N1000" s="304">
        <f t="shared" ca="1" si="452"/>
        <v>-86.074406409393475</v>
      </c>
      <c r="P1000" s="310">
        <f t="shared" ca="1" si="453"/>
        <v>23</v>
      </c>
      <c r="Q1000" s="304">
        <f t="shared" ca="1" si="454"/>
        <v>0</v>
      </c>
      <c r="R1000" s="306">
        <f t="shared" ca="1" si="455"/>
        <v>0</v>
      </c>
      <c r="S1000" s="307">
        <f t="shared" ca="1" si="456"/>
        <v>3.0549999999999997</v>
      </c>
      <c r="T1000" s="304">
        <f t="shared" ca="1" si="436"/>
        <v>29.969549999999998</v>
      </c>
      <c r="U1000" s="311">
        <f t="shared" ca="1" si="437"/>
        <v>0</v>
      </c>
      <c r="V1000" s="306">
        <f t="shared" ca="1" si="438"/>
        <v>1.2259393323070533</v>
      </c>
      <c r="W1000" s="304">
        <f t="shared" ca="1" si="439"/>
        <v>26.991258940176415</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0.9518993691964841</v>
      </c>
      <c r="AH1000" s="304">
        <f t="shared" ca="1" si="463"/>
        <v>-8.8350839481559351</v>
      </c>
    </row>
    <row r="1001" spans="1:34" x14ac:dyDescent="0.2">
      <c r="A1001" s="347">
        <f t="shared" ca="1" si="441"/>
        <v>1E-4</v>
      </c>
      <c r="B1001" s="304">
        <f t="shared" ca="1" si="442"/>
        <v>33.360600000002194</v>
      </c>
      <c r="D1001" s="306">
        <f t="shared" ca="1" si="443"/>
        <v>-0.60485990487271224</v>
      </c>
      <c r="E1001" s="307">
        <f t="shared" ca="1" si="444"/>
        <v>-0.99561964717376306</v>
      </c>
      <c r="F1001" s="304">
        <f t="shared" ca="1" si="445"/>
        <v>1.1649523536870661</v>
      </c>
      <c r="G1001" s="306">
        <f t="shared" ca="1" si="446"/>
        <v>7.0987162345796637</v>
      </c>
      <c r="H1001" s="307">
        <f t="shared" ca="1" si="447"/>
        <v>-103.44772032641517</v>
      </c>
      <c r="I1001" s="304">
        <f t="shared" ca="1" si="448"/>
        <v>103.69099581405945</v>
      </c>
      <c r="J1001" s="306">
        <f t="shared" ca="1" si="449"/>
        <v>644.29262010737602</v>
      </c>
      <c r="K1001" s="307">
        <f t="shared" ca="1" si="450"/>
        <v>-7.6754248012394788</v>
      </c>
      <c r="L1001" s="304">
        <f t="shared" ca="1" si="435"/>
        <v>644.33833695559895</v>
      </c>
      <c r="M1001" s="306">
        <f t="shared" ca="1" si="451"/>
        <v>-1.502282441239055</v>
      </c>
      <c r="N1001" s="304">
        <f t="shared" ca="1" si="452"/>
        <v>-86.074443519607939</v>
      </c>
      <c r="P1001" s="310">
        <f t="shared" ca="1" si="453"/>
        <v>23</v>
      </c>
      <c r="Q1001" s="304">
        <f t="shared" ca="1" si="454"/>
        <v>0</v>
      </c>
      <c r="R1001" s="306">
        <f t="shared" ca="1" si="455"/>
        <v>0</v>
      </c>
      <c r="S1001" s="307">
        <f t="shared" ca="1" si="456"/>
        <v>3.0549999999999997</v>
      </c>
      <c r="T1001" s="304">
        <f t="shared" ca="1" si="436"/>
        <v>29.969549999999998</v>
      </c>
      <c r="U1001" s="311">
        <f t="shared" ca="1" si="437"/>
        <v>0</v>
      </c>
      <c r="V1001" s="306">
        <f t="shared" ca="1" si="438"/>
        <v>1.2259406005135773</v>
      </c>
      <c r="W1001" s="304">
        <f t="shared" ca="1" si="439"/>
        <v>26.991336417642557</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0.95187444296570334</v>
      </c>
      <c r="AH1001" s="304">
        <f t="shared" ca="1" si="463"/>
        <v>-8.8351093093867163</v>
      </c>
    </row>
    <row r="1002" spans="1:34" x14ac:dyDescent="0.2">
      <c r="A1002" s="347">
        <f t="shared" ca="1" si="441"/>
        <v>1E-4</v>
      </c>
      <c r="B1002" s="304">
        <f t="shared" ca="1" si="442"/>
        <v>33.360700000002197</v>
      </c>
      <c r="D1002" s="306">
        <f t="shared" ca="1" si="443"/>
        <v>-0.60485593205156984</v>
      </c>
      <c r="E1002" s="307">
        <f t="shared" ca="1" si="444"/>
        <v>-0.99559395403852413</v>
      </c>
      <c r="F1002" s="304">
        <f t="shared" ca="1" si="445"/>
        <v>1.1649283324977706</v>
      </c>
      <c r="G1002" s="306">
        <f t="shared" ca="1" si="446"/>
        <v>7.0986557489864586</v>
      </c>
      <c r="H1002" s="307">
        <f t="shared" ca="1" si="447"/>
        <v>-103.44781988581057</v>
      </c>
      <c r="I1002" s="304">
        <f t="shared" ca="1" si="448"/>
        <v>103.69109099903291</v>
      </c>
      <c r="J1002" s="306">
        <f t="shared" ca="1" si="449"/>
        <v>644.29262010737602</v>
      </c>
      <c r="K1002" s="307">
        <f t="shared" ca="1" si="450"/>
        <v>-7.6857695782500901</v>
      </c>
      <c r="L1002" s="304">
        <f t="shared" ca="1" si="435"/>
        <v>644.33846026668118</v>
      </c>
      <c r="M1002" s="306">
        <f t="shared" ca="1" si="451"/>
        <v>-1.5022830889277758</v>
      </c>
      <c r="N1002" s="304">
        <f t="shared" ca="1" si="452"/>
        <v>-86.074480629438085</v>
      </c>
      <c r="P1002" s="310">
        <f t="shared" ca="1" si="453"/>
        <v>23</v>
      </c>
      <c r="Q1002" s="304">
        <f t="shared" ca="1" si="454"/>
        <v>0</v>
      </c>
      <c r="R1002" s="306">
        <f t="shared" ca="1" si="455"/>
        <v>0</v>
      </c>
      <c r="S1002" s="307">
        <f t="shared" ca="1" si="456"/>
        <v>3.0549999999999997</v>
      </c>
      <c r="T1002" s="304">
        <f t="shared" ca="1" si="436"/>
        <v>29.969549999999998</v>
      </c>
      <c r="U1002" s="311">
        <f t="shared" ca="1" si="437"/>
        <v>0</v>
      </c>
      <c r="V1002" s="306">
        <f t="shared" ca="1" si="438"/>
        <v>1.2259418687226344</v>
      </c>
      <c r="W1002" s="304">
        <f t="shared" ca="1" si="439"/>
        <v>26.991413894014819</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0.95184951708437637</v>
      </c>
      <c r="AH1002" s="304">
        <f t="shared" ca="1" si="463"/>
        <v>-8.8351346702594302</v>
      </c>
    </row>
    <row r="1003" spans="1:34" x14ac:dyDescent="0.2">
      <c r="A1003" s="347">
        <f t="shared" ca="1" si="441"/>
        <v>1E-4</v>
      </c>
      <c r="B1003" s="304">
        <f t="shared" ca="1" si="442"/>
        <v>33.3608000000022</v>
      </c>
      <c r="D1003" s="306">
        <f t="shared" ca="1" si="443"/>
        <v>-0.60485195923201063</v>
      </c>
      <c r="E1003" s="307">
        <f t="shared" ca="1" si="444"/>
        <v>-0.99556826126601194</v>
      </c>
      <c r="F1003" s="304">
        <f t="shared" ca="1" si="445"/>
        <v>1.1649043117041984</v>
      </c>
      <c r="G1003" s="306">
        <f t="shared" ca="1" si="446"/>
        <v>7.0985952637905356</v>
      </c>
      <c r="H1003" s="307">
        <f t="shared" ca="1" si="447"/>
        <v>-103.4479194426367</v>
      </c>
      <c r="I1003" s="304">
        <f t="shared" ca="1" si="448"/>
        <v>103.69118618151383</v>
      </c>
      <c r="J1003" s="306">
        <f t="shared" ca="1" si="449"/>
        <v>644.29262010737602</v>
      </c>
      <c r="K1003" s="307">
        <f t="shared" ca="1" si="450"/>
        <v>-7.6961143652165127</v>
      </c>
      <c r="L1003" s="304">
        <f t="shared" ca="1" si="435"/>
        <v>644.33858374394288</v>
      </c>
      <c r="M1003" s="306">
        <f t="shared" ca="1" si="451"/>
        <v>-1.5022837366097888</v>
      </c>
      <c r="N1003" s="304">
        <f t="shared" ca="1" si="452"/>
        <v>-86.074517738883898</v>
      </c>
      <c r="P1003" s="310">
        <f t="shared" ca="1" si="453"/>
        <v>23</v>
      </c>
      <c r="Q1003" s="304">
        <f t="shared" ca="1" si="454"/>
        <v>0</v>
      </c>
      <c r="R1003" s="306">
        <f t="shared" ca="1" si="455"/>
        <v>0</v>
      </c>
      <c r="S1003" s="307">
        <f t="shared" ca="1" si="456"/>
        <v>3.0549999999999997</v>
      </c>
      <c r="T1003" s="304">
        <f t="shared" ca="1" si="436"/>
        <v>29.969549999999998</v>
      </c>
      <c r="U1003" s="311">
        <f t="shared" ca="1" si="437"/>
        <v>0</v>
      </c>
      <c r="V1003" s="306">
        <f ca="1">Rho_moyen*(20000-Alt_rampe-pos_z)/(20000+Alt_rampe+pos_z)</f>
        <v>1.2259431369342244</v>
      </c>
      <c r="W1003" s="304">
        <f t="shared" ca="1" si="439"/>
        <v>26.991491369293215</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0.95182459155250321</v>
      </c>
      <c r="AH1003" s="304">
        <f t="shared" ca="1" si="463"/>
        <v>-8.8351600307740821</v>
      </c>
    </row>
    <row r="1004" spans="1:34" x14ac:dyDescent="0.2">
      <c r="A1004" s="348">
        <f t="shared" ca="1" si="441"/>
        <v>1E-4</v>
      </c>
      <c r="B1004" s="305">
        <f t="shared" ca="1" si="442"/>
        <v>33.360900000002204</v>
      </c>
      <c r="D1004" s="308">
        <f t="shared" ca="1" si="443"/>
        <v>-0.60484798641403836</v>
      </c>
      <c r="E1004" s="309">
        <f t="shared" ca="1" si="444"/>
        <v>-0.99554256885622472</v>
      </c>
      <c r="F1004" s="305">
        <f t="shared" ca="1" si="445"/>
        <v>1.1648802913063503</v>
      </c>
      <c r="G1004" s="308">
        <f t="shared" ca="1" si="446"/>
        <v>7.098534778991894</v>
      </c>
      <c r="H1004" s="309">
        <f t="shared" ca="1" si="447"/>
        <v>-103.44801899689359</v>
      </c>
      <c r="I1004" s="305">
        <f t="shared" ca="1" si="448"/>
        <v>103.69128136150221</v>
      </c>
      <c r="J1004" s="308">
        <f t="shared" ca="1" si="449"/>
        <v>644.29262010737602</v>
      </c>
      <c r="K1004" s="309">
        <f t="shared" ca="1" si="450"/>
        <v>-7.706459162138489</v>
      </c>
      <c r="L1004" s="305">
        <f t="shared" ca="1" si="435"/>
        <v>644.33870738738426</v>
      </c>
      <c r="M1004" s="308">
        <f t="shared" ca="1" si="451"/>
        <v>-1.5022843842850939</v>
      </c>
      <c r="N1004" s="305">
        <f t="shared" ca="1" si="452"/>
        <v>-86.074554847945379</v>
      </c>
      <c r="P1004" s="312">
        <f t="shared" ca="1" si="453"/>
        <v>23</v>
      </c>
      <c r="Q1004" s="305">
        <f t="shared" ca="1" si="454"/>
        <v>0</v>
      </c>
      <c r="R1004" s="308">
        <f t="shared" ca="1" si="455"/>
        <v>0</v>
      </c>
      <c r="S1004" s="309">
        <f t="shared" ca="1" si="456"/>
        <v>3.0549999999999997</v>
      </c>
      <c r="T1004" s="305">
        <f t="shared" ca="1" si="436"/>
        <v>29.969549999999998</v>
      </c>
      <c r="U1004" s="313">
        <f t="shared" ca="1" si="437"/>
        <v>0</v>
      </c>
      <c r="V1004" s="308">
        <f t="shared" ca="1" si="438"/>
        <v>1.2259444051483475</v>
      </c>
      <c r="W1004" s="305">
        <f ca="1">1/2*Rho*Sref*Cx*vit_xz^2</f>
        <v>26.99156884347774</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0.95179966637007496</v>
      </c>
      <c r="AH1004" s="305">
        <f t="shared" ca="1" si="463"/>
        <v>-8.8351853909306772</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SP02-Alpha</v>
      </c>
      <c r="D8" s="600"/>
      <c r="M8" s="75"/>
    </row>
    <row r="9" spans="1:13" ht="15.75" x14ac:dyDescent="0.25">
      <c r="A9" s="59"/>
      <c r="B9" s="140" t="s">
        <v>4</v>
      </c>
      <c r="C9" s="600" t="str">
        <f>Club</f>
        <v>L'AéroIPSA</v>
      </c>
      <c r="D9" s="600"/>
      <c r="M9" s="75"/>
    </row>
    <row r="10" spans="1:13" ht="15.75" x14ac:dyDescent="0.25">
      <c r="A10" s="59"/>
      <c r="B10" s="140" t="s">
        <v>563</v>
      </c>
      <c r="C10" s="666" t="str">
        <f>Matricule</f>
        <v>MF0</v>
      </c>
      <c r="D10" s="667"/>
      <c r="M10" s="75"/>
    </row>
    <row r="11" spans="1:13" x14ac:dyDescent="0.2">
      <c r="A11" s="59"/>
      <c r="B11" s="140" t="str">
        <f>IF(Lang="Français","Masse sans propu",IF(Lang="English","Mass without M",""))</f>
        <v>Masse sans propu</v>
      </c>
      <c r="C11" s="662">
        <f>MasseSans</f>
        <v>3.0550000000000002</v>
      </c>
      <c r="D11" s="662"/>
      <c r="M11" s="75"/>
    </row>
    <row r="12" spans="1:13" x14ac:dyDescent="0.2">
      <c r="A12" s="59"/>
      <c r="B12" s="140" t="str">
        <f>IF(Lang="Français","Masse totale",IF(Lang="English","Total mass",""))</f>
        <v>Masse totale</v>
      </c>
      <c r="C12" s="665" t="str">
        <f ca="1">MassePlein &amp; " kg ±" &amp; MasseSans &amp; " kg"</f>
        <v>3,0551 kg ±3,055 kg</v>
      </c>
      <c r="D12" s="665"/>
      <c r="M12" s="75"/>
    </row>
    <row r="13" spans="1:13" x14ac:dyDescent="0.2">
      <c r="A13" s="59"/>
      <c r="B13" s="227" t="str">
        <f>IF(Lang="Français","Propulseur",IF(Lang="English","Motor",""))</f>
        <v>Propulseur</v>
      </c>
      <c r="C13" s="628" t="str">
        <f>Propu</f>
        <v>Aucun (2e ét. inerte)</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84</v>
      </c>
      <c r="D16" s="663"/>
      <c r="M16" s="75"/>
    </row>
    <row r="17" spans="1:13" x14ac:dyDescent="0.2">
      <c r="A17" s="74"/>
      <c r="B17" s="140" t="s">
        <v>5</v>
      </c>
      <c r="C17" s="664">
        <f>Cx</f>
        <v>0.6</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42</v>
      </c>
      <c r="C43" s="403">
        <f t="shared" ref="C43:C69" ca="1" si="1">1/2*Rho_moyen*PI()*D_var^2/4*Cx/10^6</f>
        <v>5.0915006738566377E-4</v>
      </c>
      <c r="D43" s="400">
        <f ca="1">MpropuPlein+0*MasseSans</f>
        <v>1E-4</v>
      </c>
      <c r="E43" s="400">
        <f t="shared" ref="E43:E69" ca="1" si="2">m_var - 0.5*m_poudre</f>
        <v>5.0000000000000002E-5</v>
      </c>
      <c r="F43" s="400">
        <f t="shared" ref="F43:F69" ca="1" si="3">m_var - m_poudre</f>
        <v>0</v>
      </c>
      <c r="G43" s="407">
        <f t="shared" ref="G43:G69" ca="1" si="4">MAX(0, (I_total/Temps_fin_propu)/m_prop-g)</f>
        <v>10.19</v>
      </c>
      <c r="H43" s="406">
        <f t="shared" ref="H43:H69" ca="1" si="5">Q_var/m_prop</f>
        <v>10.183001347713274</v>
      </c>
      <c r="I43" s="403" t="e">
        <f t="shared" ref="I43:I69" ca="1" si="6">Q_var/m_bal</f>
        <v>#DIV/0!</v>
      </c>
      <c r="J43" s="403">
        <f t="shared" ref="J43:J69" ca="1" si="7">1/(2*b_prop)*LN(  ((EXP(2*SQRT(a_prop*b_prop)*Temps_fin_propu)+1)^2)  /  (((1+1)^2)*EXP(2*SQRT(a_prop*b_prop)*Temps_fin_propu)))</f>
        <v>0.93227453964675222</v>
      </c>
      <c r="K43" s="410">
        <f t="shared" ref="K43:K69" ca="1" si="8">SQRT(a_prop/b_prop)  *  (EXP(2*SQRT(a_prop*b_prop)*Temps_fin_propu)-1)/(EXP(2*SQRT(a_prop*b_prop)*Temps_fin_propu)+1)</f>
        <v>1.0003435820197859</v>
      </c>
      <c r="L43" s="413" t="e">
        <f t="shared" ref="L43:L69" ca="1" si="9">alt_prop + 1/(2*b_bal) * LN(1+b_bal/g*V_prop^2)</f>
        <v>#DIV/0!</v>
      </c>
      <c r="M43" s="416" t="e">
        <f t="shared" ref="M43:M69" ca="1" si="10">Temps_fin_propu + ATAN(SQRT(b_bal/g)*V_prop)/SQRT(b_bal*g)</f>
        <v>#DIV/0!</v>
      </c>
    </row>
    <row r="44" spans="1:13" x14ac:dyDescent="0.2">
      <c r="B44" s="426">
        <f t="shared" ca="1" si="0"/>
        <v>42</v>
      </c>
      <c r="C44" s="404">
        <f t="shared" ca="1" si="1"/>
        <v>5.0915006738566377E-4</v>
      </c>
      <c r="D44" s="401">
        <f ca="1">MpropuPlein+0.25*MasseSans</f>
        <v>0.76385000000000003</v>
      </c>
      <c r="E44" s="401">
        <f t="shared" ca="1" si="2"/>
        <v>0.76380000000000003</v>
      </c>
      <c r="F44" s="401">
        <f t="shared" ca="1" si="3"/>
        <v>0.76375000000000004</v>
      </c>
      <c r="G44" s="408">
        <f t="shared" ca="1" si="4"/>
        <v>0</v>
      </c>
      <c r="H44" s="404">
        <f t="shared" ca="1" si="5"/>
        <v>6.6660129272802266E-4</v>
      </c>
      <c r="I44" s="404">
        <f t="shared" ca="1" si="6"/>
        <v>6.6664493274718655E-4</v>
      </c>
      <c r="J44" s="404">
        <f t="shared" ca="1" si="7"/>
        <v>0</v>
      </c>
      <c r="K44" s="411">
        <f t="shared" ca="1" si="8"/>
        <v>0</v>
      </c>
      <c r="L44" s="414">
        <f t="shared" ca="1" si="9"/>
        <v>0</v>
      </c>
      <c r="M44" s="417">
        <f t="shared" ca="1" si="10"/>
        <v>1</v>
      </c>
    </row>
    <row r="45" spans="1:13" x14ac:dyDescent="0.2">
      <c r="B45" s="426">
        <f t="shared" ca="1" si="0"/>
        <v>42</v>
      </c>
      <c r="C45" s="404">
        <f t="shared" ca="1" si="1"/>
        <v>5.0915006738566377E-4</v>
      </c>
      <c r="D45" s="401">
        <f ca="1">MpropuPlein+0.5*MasseSans</f>
        <v>1.5276000000000001</v>
      </c>
      <c r="E45" s="401">
        <f t="shared" ca="1" si="2"/>
        <v>1.52755</v>
      </c>
      <c r="F45" s="401">
        <f t="shared" ca="1" si="3"/>
        <v>1.5275000000000001</v>
      </c>
      <c r="G45" s="408">
        <f t="shared" ca="1" si="4"/>
        <v>0</v>
      </c>
      <c r="H45" s="404">
        <f t="shared" ca="1" si="5"/>
        <v>3.333115560116944E-4</v>
      </c>
      <c r="I45" s="404">
        <f t="shared" ca="1" si="6"/>
        <v>3.3332246637359327E-4</v>
      </c>
      <c r="J45" s="404">
        <f t="shared" ca="1" si="7"/>
        <v>0</v>
      </c>
      <c r="K45" s="411">
        <f t="shared" ca="1" si="8"/>
        <v>0</v>
      </c>
      <c r="L45" s="414">
        <f t="shared" ca="1" si="9"/>
        <v>0</v>
      </c>
      <c r="M45" s="417">
        <f t="shared" ca="1" si="10"/>
        <v>1</v>
      </c>
    </row>
    <row r="46" spans="1:13" x14ac:dyDescent="0.2">
      <c r="B46" s="426">
        <f t="shared" ca="1" si="0"/>
        <v>42</v>
      </c>
      <c r="C46" s="404">
        <f t="shared" ca="1" si="1"/>
        <v>5.0915006738566377E-4</v>
      </c>
      <c r="D46" s="401">
        <f ca="1">MpropuPlein+0.75*MasseSans</f>
        <v>2.2913500000000004</v>
      </c>
      <c r="E46" s="401">
        <f t="shared" ca="1" si="2"/>
        <v>2.2913000000000006</v>
      </c>
      <c r="F46" s="401">
        <f t="shared" ca="1" si="3"/>
        <v>2.2912500000000002</v>
      </c>
      <c r="G46" s="408">
        <f t="shared" ca="1" si="4"/>
        <v>0</v>
      </c>
      <c r="H46" s="404">
        <f t="shared" ca="1" si="5"/>
        <v>2.2221012847975546E-4</v>
      </c>
      <c r="I46" s="404">
        <f t="shared" ca="1" si="6"/>
        <v>2.2221497758239552E-4</v>
      </c>
      <c r="J46" s="404">
        <f t="shared" ca="1" si="7"/>
        <v>0</v>
      </c>
      <c r="K46" s="411">
        <f t="shared" ca="1" si="8"/>
        <v>0</v>
      </c>
      <c r="L46" s="414">
        <f t="shared" ca="1" si="9"/>
        <v>0</v>
      </c>
      <c r="M46" s="417">
        <f t="shared" ca="1" si="10"/>
        <v>1</v>
      </c>
    </row>
    <row r="47" spans="1:13" x14ac:dyDescent="0.2">
      <c r="B47" s="426">
        <f t="shared" ca="1" si="0"/>
        <v>42</v>
      </c>
      <c r="C47" s="404">
        <f t="shared" ca="1" si="1"/>
        <v>5.0915006738566377E-4</v>
      </c>
      <c r="D47" s="401">
        <f ca="1">MpropuPlein+1*MasseSans</f>
        <v>3.0551000000000004</v>
      </c>
      <c r="E47" s="401">
        <f t="shared" ca="1" si="2"/>
        <v>3.0550500000000005</v>
      </c>
      <c r="F47" s="401">
        <f t="shared" ca="1" si="3"/>
        <v>3.0550000000000002</v>
      </c>
      <c r="G47" s="408">
        <f t="shared" ca="1" si="4"/>
        <v>0</v>
      </c>
      <c r="H47" s="404">
        <f t="shared" ca="1" si="5"/>
        <v>1.6665850555168122E-4</v>
      </c>
      <c r="I47" s="404">
        <f t="shared" ca="1" si="6"/>
        <v>1.6666123318679664E-4</v>
      </c>
      <c r="J47" s="404">
        <f t="shared" ca="1" si="7"/>
        <v>0</v>
      </c>
      <c r="K47" s="411">
        <f t="shared" ca="1" si="8"/>
        <v>0</v>
      </c>
      <c r="L47" s="414">
        <f t="shared" ca="1" si="9"/>
        <v>0</v>
      </c>
      <c r="M47" s="417">
        <f t="shared" ca="1" si="10"/>
        <v>1</v>
      </c>
    </row>
    <row r="48" spans="1:13" x14ac:dyDescent="0.2">
      <c r="B48" s="426">
        <f t="shared" ca="1" si="0"/>
        <v>42</v>
      </c>
      <c r="C48" s="404">
        <f t="shared" ca="1" si="1"/>
        <v>5.0915006738566377E-4</v>
      </c>
      <c r="D48" s="401">
        <f ca="1">MpropuPlein+1.25*MasseSans</f>
        <v>3.8188500000000003</v>
      </c>
      <c r="E48" s="401">
        <f t="shared" ca="1" si="2"/>
        <v>3.8188000000000004</v>
      </c>
      <c r="F48" s="401">
        <f t="shared" ca="1" si="3"/>
        <v>3.8187500000000001</v>
      </c>
      <c r="G48" s="408">
        <f t="shared" ca="1" si="4"/>
        <v>0</v>
      </c>
      <c r="H48" s="404">
        <f t="shared" ca="1" si="5"/>
        <v>1.3332724085724933E-4</v>
      </c>
      <c r="I48" s="404">
        <f t="shared" ca="1" si="6"/>
        <v>1.3332898654943733E-4</v>
      </c>
      <c r="J48" s="404">
        <f t="shared" ca="1" si="7"/>
        <v>0</v>
      </c>
      <c r="K48" s="411">
        <f t="shared" ca="1" si="8"/>
        <v>0</v>
      </c>
      <c r="L48" s="414">
        <f t="shared" ca="1" si="9"/>
        <v>0</v>
      </c>
      <c r="M48" s="417">
        <f t="shared" ca="1" si="10"/>
        <v>1</v>
      </c>
    </row>
    <row r="49" spans="2:13" x14ac:dyDescent="0.2">
      <c r="B49" s="426">
        <f t="shared" ca="1" si="0"/>
        <v>42</v>
      </c>
      <c r="C49" s="404">
        <f t="shared" ca="1" si="1"/>
        <v>5.0915006738566377E-4</v>
      </c>
      <c r="D49" s="401">
        <f ca="1">MpropuPlein+1.5*MasseSans</f>
        <v>4.5826000000000002</v>
      </c>
      <c r="E49" s="401">
        <f t="shared" ca="1" si="2"/>
        <v>4.5825500000000003</v>
      </c>
      <c r="F49" s="401">
        <f t="shared" ca="1" si="3"/>
        <v>4.5825000000000005</v>
      </c>
      <c r="G49" s="408">
        <f t="shared" ca="1" si="4"/>
        <v>0</v>
      </c>
      <c r="H49" s="404">
        <f t="shared" ca="1" si="5"/>
        <v>1.1110627650231066E-4</v>
      </c>
      <c r="I49" s="404">
        <f t="shared" ca="1" si="6"/>
        <v>1.1110748879119776E-4</v>
      </c>
      <c r="J49" s="404">
        <f t="shared" ca="1" si="7"/>
        <v>0</v>
      </c>
      <c r="K49" s="411">
        <f t="shared" ca="1" si="8"/>
        <v>0</v>
      </c>
      <c r="L49" s="414">
        <f t="shared" ca="1" si="9"/>
        <v>0</v>
      </c>
      <c r="M49" s="417">
        <f t="shared" ca="1" si="10"/>
        <v>1</v>
      </c>
    </row>
    <row r="50" spans="2:13" x14ac:dyDescent="0.2">
      <c r="B50" s="426">
        <f t="shared" ca="1" si="0"/>
        <v>42</v>
      </c>
      <c r="C50" s="404">
        <f t="shared" ca="1" si="1"/>
        <v>5.0915006738566377E-4</v>
      </c>
      <c r="D50" s="401">
        <f ca="1">MpropuPlein+1.75*MasseSans</f>
        <v>5.3463500000000002</v>
      </c>
      <c r="E50" s="401">
        <f t="shared" ca="1" si="2"/>
        <v>5.3463000000000003</v>
      </c>
      <c r="F50" s="401">
        <f t="shared" ca="1" si="3"/>
        <v>5.3462500000000004</v>
      </c>
      <c r="G50" s="408">
        <f t="shared" ca="1" si="4"/>
        <v>0</v>
      </c>
      <c r="H50" s="404">
        <f t="shared" ca="1" si="5"/>
        <v>9.5234099729843771E-5</v>
      </c>
      <c r="I50" s="404">
        <f t="shared" ca="1" si="6"/>
        <v>9.5234990392455225E-5</v>
      </c>
      <c r="J50" s="404">
        <f t="shared" ca="1" si="7"/>
        <v>0</v>
      </c>
      <c r="K50" s="411">
        <f t="shared" ca="1" si="8"/>
        <v>0</v>
      </c>
      <c r="L50" s="414">
        <f t="shared" ca="1" si="9"/>
        <v>0</v>
      </c>
      <c r="M50" s="417">
        <f t="shared" ca="1" si="10"/>
        <v>1</v>
      </c>
    </row>
    <row r="51" spans="2:13" x14ac:dyDescent="0.2">
      <c r="B51" s="427">
        <f t="shared" ca="1" si="0"/>
        <v>42</v>
      </c>
      <c r="C51" s="405">
        <f t="shared" ca="1" si="1"/>
        <v>5.0915006738566377E-4</v>
      </c>
      <c r="D51" s="402">
        <f ca="1">MpropuPlein+2*MasseSans</f>
        <v>6.1101000000000001</v>
      </c>
      <c r="E51" s="402">
        <f t="shared" ca="1" si="2"/>
        <v>6.1100500000000002</v>
      </c>
      <c r="F51" s="402">
        <f t="shared" ca="1" si="3"/>
        <v>6.11</v>
      </c>
      <c r="G51" s="409">
        <f t="shared" ca="1" si="4"/>
        <v>0</v>
      </c>
      <c r="H51" s="405">
        <f t="shared" ca="1" si="5"/>
        <v>8.3329934679039246E-5</v>
      </c>
      <c r="I51" s="405">
        <f t="shared" ca="1" si="6"/>
        <v>8.3330616593398318E-5</v>
      </c>
      <c r="J51" s="405">
        <f t="shared" ca="1" si="7"/>
        <v>0</v>
      </c>
      <c r="K51" s="412">
        <f t="shared" ca="1" si="8"/>
        <v>0</v>
      </c>
      <c r="L51" s="415">
        <f t="shared" ca="1" si="9"/>
        <v>0</v>
      </c>
      <c r="M51" s="418">
        <f t="shared" ca="1" si="10"/>
        <v>1</v>
      </c>
    </row>
    <row r="52" spans="2:13" x14ac:dyDescent="0.2">
      <c r="B52" s="425">
        <f t="shared" ref="B52:B60" si="11">D_ref</f>
        <v>84</v>
      </c>
      <c r="C52" s="403">
        <f t="shared" si="1"/>
        <v>2.0366002695426551E-3</v>
      </c>
      <c r="D52" s="400">
        <f ca="1">MpropuPlein+0*MasseSans</f>
        <v>1E-4</v>
      </c>
      <c r="E52" s="400">
        <f t="shared" ca="1" si="2"/>
        <v>5.0000000000000002E-5</v>
      </c>
      <c r="F52" s="400">
        <f t="shared" ca="1" si="3"/>
        <v>0</v>
      </c>
      <c r="G52" s="407">
        <f t="shared" ca="1" si="4"/>
        <v>10.19</v>
      </c>
      <c r="H52" s="403">
        <f t="shared" ca="1" si="5"/>
        <v>40.732005390853097</v>
      </c>
      <c r="I52" s="403" t="e">
        <f t="shared" ca="1" si="6"/>
        <v>#DIV/0!</v>
      </c>
      <c r="J52" s="403">
        <f t="shared" ca="1" si="7"/>
        <v>0.48315453109175244</v>
      </c>
      <c r="K52" s="410">
        <f t="shared" ca="1" si="8"/>
        <v>0.50017179242982535</v>
      </c>
      <c r="L52" s="413" t="e">
        <f t="shared" ca="1" si="9"/>
        <v>#DIV/0!</v>
      </c>
      <c r="M52" s="416" t="e">
        <f t="shared" ca="1" si="10"/>
        <v>#DIV/0!</v>
      </c>
    </row>
    <row r="53" spans="2:13" x14ac:dyDescent="0.2">
      <c r="B53" s="426">
        <f t="shared" si="11"/>
        <v>84</v>
      </c>
      <c r="C53" s="404">
        <f t="shared" si="1"/>
        <v>2.0366002695426551E-3</v>
      </c>
      <c r="D53" s="401">
        <f ca="1">MpropuPlein+0.25*MasseSans</f>
        <v>0.76385000000000003</v>
      </c>
      <c r="E53" s="401">
        <f t="shared" ca="1" si="2"/>
        <v>0.76380000000000003</v>
      </c>
      <c r="F53" s="401">
        <f t="shared" ca="1" si="3"/>
        <v>0.76375000000000004</v>
      </c>
      <c r="G53" s="408">
        <f t="shared" ca="1" si="4"/>
        <v>0</v>
      </c>
      <c r="H53" s="404">
        <f t="shared" ca="1" si="5"/>
        <v>2.6664051709120906E-3</v>
      </c>
      <c r="I53" s="404">
        <f t="shared" ca="1" si="6"/>
        <v>2.6665797309887462E-3</v>
      </c>
      <c r="J53" s="404">
        <f t="shared" ca="1" si="7"/>
        <v>0</v>
      </c>
      <c r="K53" s="411">
        <f t="shared" ca="1" si="8"/>
        <v>0</v>
      </c>
      <c r="L53" s="414">
        <f t="shared" ca="1" si="9"/>
        <v>0</v>
      </c>
      <c r="M53" s="417">
        <f t="shared" ca="1" si="10"/>
        <v>1</v>
      </c>
    </row>
    <row r="54" spans="2:13" x14ac:dyDescent="0.2">
      <c r="B54" s="426">
        <f t="shared" si="11"/>
        <v>84</v>
      </c>
      <c r="C54" s="404">
        <f t="shared" si="1"/>
        <v>2.0366002695426551E-3</v>
      </c>
      <c r="D54" s="401">
        <f ca="1">MpropuPlein+0.5*MasseSans</f>
        <v>1.5276000000000001</v>
      </c>
      <c r="E54" s="401">
        <f t="shared" ca="1" si="2"/>
        <v>1.52755</v>
      </c>
      <c r="F54" s="401">
        <f t="shared" ca="1" si="3"/>
        <v>1.5275000000000001</v>
      </c>
      <c r="G54" s="408">
        <f t="shared" ca="1" si="4"/>
        <v>0</v>
      </c>
      <c r="H54" s="404">
        <f t="shared" ca="1" si="5"/>
        <v>1.3332462240467776E-3</v>
      </c>
      <c r="I54" s="404">
        <f t="shared" ca="1" si="6"/>
        <v>1.3332898654943731E-3</v>
      </c>
      <c r="J54" s="404">
        <f t="shared" ca="1" si="7"/>
        <v>0</v>
      </c>
      <c r="K54" s="411">
        <f t="shared" ca="1" si="8"/>
        <v>0</v>
      </c>
      <c r="L54" s="414">
        <f t="shared" ca="1" si="9"/>
        <v>0</v>
      </c>
      <c r="M54" s="417">
        <f t="shared" ca="1" si="10"/>
        <v>1</v>
      </c>
    </row>
    <row r="55" spans="2:13" x14ac:dyDescent="0.2">
      <c r="B55" s="426">
        <f t="shared" si="11"/>
        <v>84</v>
      </c>
      <c r="C55" s="404">
        <f t="shared" si="1"/>
        <v>2.0366002695426551E-3</v>
      </c>
      <c r="D55" s="401">
        <f ca="1">MpropuPlein+0.75*MasseSans</f>
        <v>2.2913500000000004</v>
      </c>
      <c r="E55" s="401">
        <f t="shared" ca="1" si="2"/>
        <v>2.2913000000000006</v>
      </c>
      <c r="F55" s="401">
        <f t="shared" ca="1" si="3"/>
        <v>2.2912500000000002</v>
      </c>
      <c r="G55" s="408">
        <f t="shared" ca="1" si="4"/>
        <v>0</v>
      </c>
      <c r="H55" s="404">
        <f t="shared" ca="1" si="5"/>
        <v>8.8884051391902182E-4</v>
      </c>
      <c r="I55" s="404">
        <f t="shared" ca="1" si="6"/>
        <v>8.888599103295821E-4</v>
      </c>
      <c r="J55" s="404">
        <f t="shared" ca="1" si="7"/>
        <v>0</v>
      </c>
      <c r="K55" s="411">
        <f t="shared" ca="1" si="8"/>
        <v>0</v>
      </c>
      <c r="L55" s="414">
        <f t="shared" ca="1" si="9"/>
        <v>0</v>
      </c>
      <c r="M55" s="417">
        <f t="shared" ca="1" si="10"/>
        <v>1</v>
      </c>
    </row>
    <row r="56" spans="2:13" x14ac:dyDescent="0.2">
      <c r="B56" s="426">
        <f t="shared" si="11"/>
        <v>84</v>
      </c>
      <c r="C56" s="404">
        <f t="shared" si="1"/>
        <v>2.0366002695426551E-3</v>
      </c>
      <c r="D56" s="401">
        <f ca="1">MpropuPlein+1*MasseSans</f>
        <v>3.0551000000000004</v>
      </c>
      <c r="E56" s="401">
        <f t="shared" ca="1" si="2"/>
        <v>3.0550500000000005</v>
      </c>
      <c r="F56" s="401">
        <f t="shared" ca="1" si="3"/>
        <v>3.0550000000000002</v>
      </c>
      <c r="G56" s="408">
        <f t="shared" ca="1" si="4"/>
        <v>0</v>
      </c>
      <c r="H56" s="404">
        <f t="shared" ca="1" si="5"/>
        <v>6.6663402220672489E-4</v>
      </c>
      <c r="I56" s="404">
        <f t="shared" ca="1" si="6"/>
        <v>6.6664493274718655E-4</v>
      </c>
      <c r="J56" s="404">
        <f t="shared" ca="1" si="7"/>
        <v>0</v>
      </c>
      <c r="K56" s="411">
        <f t="shared" ca="1" si="8"/>
        <v>0</v>
      </c>
      <c r="L56" s="414">
        <f t="shared" ca="1" si="9"/>
        <v>0</v>
      </c>
      <c r="M56" s="417">
        <f t="shared" ca="1" si="10"/>
        <v>1</v>
      </c>
    </row>
    <row r="57" spans="2:13" x14ac:dyDescent="0.2">
      <c r="B57" s="426">
        <f t="shared" si="11"/>
        <v>84</v>
      </c>
      <c r="C57" s="404">
        <f t="shared" si="1"/>
        <v>2.0366002695426551E-3</v>
      </c>
      <c r="D57" s="401">
        <f ca="1">MpropuPlein+1.25*MasseSans</f>
        <v>3.8188500000000003</v>
      </c>
      <c r="E57" s="401">
        <f t="shared" ca="1" si="2"/>
        <v>3.8188000000000004</v>
      </c>
      <c r="F57" s="401">
        <f t="shared" ca="1" si="3"/>
        <v>3.8187500000000001</v>
      </c>
      <c r="G57" s="408">
        <f t="shared" ca="1" si="4"/>
        <v>0</v>
      </c>
      <c r="H57" s="404">
        <f t="shared" ca="1" si="5"/>
        <v>5.333089634289973E-4</v>
      </c>
      <c r="I57" s="404">
        <f t="shared" ca="1" si="6"/>
        <v>5.333159461977493E-4</v>
      </c>
      <c r="J57" s="404">
        <f t="shared" ca="1" si="7"/>
        <v>0</v>
      </c>
      <c r="K57" s="411">
        <f t="shared" ca="1" si="8"/>
        <v>0</v>
      </c>
      <c r="L57" s="414">
        <f t="shared" ca="1" si="9"/>
        <v>0</v>
      </c>
      <c r="M57" s="417">
        <f t="shared" ca="1" si="10"/>
        <v>1</v>
      </c>
    </row>
    <row r="58" spans="2:13" x14ac:dyDescent="0.2">
      <c r="B58" s="426">
        <f t="shared" si="11"/>
        <v>84</v>
      </c>
      <c r="C58" s="404">
        <f t="shared" si="1"/>
        <v>2.0366002695426551E-3</v>
      </c>
      <c r="D58" s="401">
        <f ca="1">MpropuPlein+1.5*MasseSans</f>
        <v>4.5826000000000002</v>
      </c>
      <c r="E58" s="401">
        <f t="shared" ca="1" si="2"/>
        <v>4.5825500000000003</v>
      </c>
      <c r="F58" s="401">
        <f t="shared" ca="1" si="3"/>
        <v>4.5825000000000005</v>
      </c>
      <c r="G58" s="408">
        <f t="shared" ca="1" si="4"/>
        <v>0</v>
      </c>
      <c r="H58" s="404">
        <f t="shared" ca="1" si="5"/>
        <v>4.4442510600924265E-4</v>
      </c>
      <c r="I58" s="404">
        <f t="shared" ca="1" si="6"/>
        <v>4.4442995516479105E-4</v>
      </c>
      <c r="J58" s="404">
        <f t="shared" ca="1" si="7"/>
        <v>0</v>
      </c>
      <c r="K58" s="411">
        <f t="shared" ca="1" si="8"/>
        <v>0</v>
      </c>
      <c r="L58" s="414">
        <f t="shared" ca="1" si="9"/>
        <v>0</v>
      </c>
      <c r="M58" s="417">
        <f t="shared" ca="1" si="10"/>
        <v>1</v>
      </c>
    </row>
    <row r="59" spans="2:13" x14ac:dyDescent="0.2">
      <c r="B59" s="426">
        <f t="shared" si="11"/>
        <v>84</v>
      </c>
      <c r="C59" s="404">
        <f t="shared" si="1"/>
        <v>2.0366002695426551E-3</v>
      </c>
      <c r="D59" s="401">
        <f ca="1">MpropuPlein+1.75*MasseSans</f>
        <v>5.3463500000000002</v>
      </c>
      <c r="E59" s="401">
        <f t="shared" ca="1" si="2"/>
        <v>5.3463000000000003</v>
      </c>
      <c r="F59" s="401">
        <f t="shared" ca="1" si="3"/>
        <v>5.3462500000000004</v>
      </c>
      <c r="G59" s="408">
        <f t="shared" ca="1" si="4"/>
        <v>0</v>
      </c>
      <c r="H59" s="404">
        <f t="shared" ca="1" si="5"/>
        <v>3.8093639891937509E-4</v>
      </c>
      <c r="I59" s="404">
        <f t="shared" ca="1" si="6"/>
        <v>3.809399615698209E-4</v>
      </c>
      <c r="J59" s="404">
        <f t="shared" ca="1" si="7"/>
        <v>0</v>
      </c>
      <c r="K59" s="411">
        <f t="shared" ca="1" si="8"/>
        <v>0</v>
      </c>
      <c r="L59" s="414">
        <f t="shared" ca="1" si="9"/>
        <v>0</v>
      </c>
      <c r="M59" s="417">
        <f t="shared" ca="1" si="10"/>
        <v>1</v>
      </c>
    </row>
    <row r="60" spans="2:13" x14ac:dyDescent="0.2">
      <c r="B60" s="427">
        <f t="shared" si="11"/>
        <v>84</v>
      </c>
      <c r="C60" s="405">
        <f t="shared" si="1"/>
        <v>2.0366002695426551E-3</v>
      </c>
      <c r="D60" s="402">
        <f ca="1">MpropuPlein+2*MasseSans</f>
        <v>6.1101000000000001</v>
      </c>
      <c r="E60" s="402">
        <f t="shared" ca="1" si="2"/>
        <v>6.1100500000000002</v>
      </c>
      <c r="F60" s="402">
        <f t="shared" ca="1" si="3"/>
        <v>6.11</v>
      </c>
      <c r="G60" s="409">
        <f t="shared" ca="1" si="4"/>
        <v>0</v>
      </c>
      <c r="H60" s="405">
        <f t="shared" ca="1" si="5"/>
        <v>3.3331973871615698E-4</v>
      </c>
      <c r="I60" s="405">
        <f t="shared" ca="1" si="6"/>
        <v>3.3332246637359327E-4</v>
      </c>
      <c r="J60" s="405">
        <f t="shared" ca="1" si="7"/>
        <v>0</v>
      </c>
      <c r="K60" s="412">
        <f t="shared" ca="1" si="8"/>
        <v>0</v>
      </c>
      <c r="L60" s="415">
        <f t="shared" ca="1" si="9"/>
        <v>0</v>
      </c>
      <c r="M60" s="418">
        <f t="shared" ca="1" si="10"/>
        <v>1</v>
      </c>
    </row>
    <row r="61" spans="2:13" x14ac:dyDescent="0.2">
      <c r="B61" s="425">
        <f t="shared" ref="B61:B69" si="12">D_ref*1.5</f>
        <v>126</v>
      </c>
      <c r="C61" s="403">
        <f t="shared" si="1"/>
        <v>4.5823506064709748E-3</v>
      </c>
      <c r="D61" s="400">
        <f ca="1">MpropuPlein+0*MasseSans</f>
        <v>1E-4</v>
      </c>
      <c r="E61" s="400">
        <f t="shared" ca="1" si="2"/>
        <v>5.0000000000000002E-5</v>
      </c>
      <c r="F61" s="400">
        <f t="shared" ca="1" si="3"/>
        <v>0</v>
      </c>
      <c r="G61" s="407">
        <f t="shared" ca="1" si="4"/>
        <v>10.19</v>
      </c>
      <c r="H61" s="403">
        <f t="shared" ca="1" si="5"/>
        <v>91.647012129419494</v>
      </c>
      <c r="I61" s="403" t="e">
        <f t="shared" ca="1" si="6"/>
        <v>#DIV/0!</v>
      </c>
      <c r="J61" s="403">
        <f t="shared" ca="1" si="7"/>
        <v>0.32588463435851783</v>
      </c>
      <c r="K61" s="410">
        <f t="shared" ca="1" si="8"/>
        <v>0.33344786161988355</v>
      </c>
      <c r="L61" s="413" t="e">
        <f t="shared" ca="1" si="9"/>
        <v>#DIV/0!</v>
      </c>
      <c r="M61" s="416" t="e">
        <f t="shared" ca="1" si="10"/>
        <v>#DIV/0!</v>
      </c>
    </row>
    <row r="62" spans="2:13" x14ac:dyDescent="0.2">
      <c r="B62" s="426">
        <f t="shared" si="12"/>
        <v>126</v>
      </c>
      <c r="C62" s="404">
        <f t="shared" si="1"/>
        <v>4.5823506064709748E-3</v>
      </c>
      <c r="D62" s="401">
        <f ca="1">MpropuPlein+0.25*MasseSans</f>
        <v>0.76385000000000003</v>
      </c>
      <c r="E62" s="401">
        <f t="shared" ca="1" si="2"/>
        <v>0.76380000000000003</v>
      </c>
      <c r="F62" s="401">
        <f t="shared" ca="1" si="3"/>
        <v>0.76375000000000004</v>
      </c>
      <c r="G62" s="408">
        <f t="shared" ca="1" si="4"/>
        <v>0</v>
      </c>
      <c r="H62" s="404">
        <f t="shared" ca="1" si="5"/>
        <v>5.9994116345522056E-3</v>
      </c>
      <c r="I62" s="404">
        <f t="shared" ca="1" si="6"/>
        <v>5.9998043947246801E-3</v>
      </c>
      <c r="J62" s="404">
        <f t="shared" ca="1" si="7"/>
        <v>0</v>
      </c>
      <c r="K62" s="411">
        <f t="shared" ca="1" si="8"/>
        <v>0</v>
      </c>
      <c r="L62" s="414">
        <f t="shared" ca="1" si="9"/>
        <v>0</v>
      </c>
      <c r="M62" s="417">
        <f t="shared" ca="1" si="10"/>
        <v>1</v>
      </c>
    </row>
    <row r="63" spans="2:13" x14ac:dyDescent="0.2">
      <c r="B63" s="426">
        <f t="shared" si="12"/>
        <v>126</v>
      </c>
      <c r="C63" s="404">
        <f t="shared" si="1"/>
        <v>4.5823506064709748E-3</v>
      </c>
      <c r="D63" s="401">
        <f ca="1">MpropuPlein+0.5*MasseSans</f>
        <v>1.5276000000000001</v>
      </c>
      <c r="E63" s="401">
        <f t="shared" ca="1" si="2"/>
        <v>1.52755</v>
      </c>
      <c r="F63" s="401">
        <f t="shared" ca="1" si="3"/>
        <v>1.5275000000000001</v>
      </c>
      <c r="G63" s="408">
        <f t="shared" ca="1" si="4"/>
        <v>0</v>
      </c>
      <c r="H63" s="404">
        <f t="shared" ca="1" si="5"/>
        <v>2.99980400410525E-3</v>
      </c>
      <c r="I63" s="404">
        <f t="shared" ca="1" si="6"/>
        <v>2.99990219736234E-3</v>
      </c>
      <c r="J63" s="404">
        <f t="shared" ca="1" si="7"/>
        <v>0</v>
      </c>
      <c r="K63" s="411">
        <f t="shared" ca="1" si="8"/>
        <v>0</v>
      </c>
      <c r="L63" s="414">
        <f t="shared" ca="1" si="9"/>
        <v>0</v>
      </c>
      <c r="M63" s="417">
        <f t="shared" ca="1" si="10"/>
        <v>1</v>
      </c>
    </row>
    <row r="64" spans="2:13" x14ac:dyDescent="0.2">
      <c r="B64" s="426">
        <f t="shared" si="12"/>
        <v>126</v>
      </c>
      <c r="C64" s="404">
        <f t="shared" si="1"/>
        <v>4.5823506064709748E-3</v>
      </c>
      <c r="D64" s="401">
        <f ca="1">MpropuPlein+0.75*MasseSans</f>
        <v>2.2913500000000004</v>
      </c>
      <c r="E64" s="401">
        <f t="shared" ca="1" si="2"/>
        <v>2.2913000000000006</v>
      </c>
      <c r="F64" s="401">
        <f t="shared" ca="1" si="3"/>
        <v>2.2912500000000002</v>
      </c>
      <c r="G64" s="408">
        <f t="shared" ca="1" si="4"/>
        <v>0</v>
      </c>
      <c r="H64" s="404">
        <f t="shared" ca="1" si="5"/>
        <v>1.9998911563177992E-3</v>
      </c>
      <c r="I64" s="404">
        <f t="shared" ca="1" si="6"/>
        <v>1.9999347982415602E-3</v>
      </c>
      <c r="J64" s="404">
        <f t="shared" ca="1" si="7"/>
        <v>0</v>
      </c>
      <c r="K64" s="411">
        <f t="shared" ca="1" si="8"/>
        <v>0</v>
      </c>
      <c r="L64" s="414">
        <f t="shared" ca="1" si="9"/>
        <v>0</v>
      </c>
      <c r="M64" s="417">
        <f t="shared" ca="1" si="10"/>
        <v>1</v>
      </c>
    </row>
    <row r="65" spans="2:13" x14ac:dyDescent="0.2">
      <c r="B65" s="426">
        <f t="shared" si="12"/>
        <v>126</v>
      </c>
      <c r="C65" s="404">
        <f t="shared" si="1"/>
        <v>4.5823506064709748E-3</v>
      </c>
      <c r="D65" s="401">
        <f ca="1">MpropuPlein+1*MasseSans</f>
        <v>3.0551000000000004</v>
      </c>
      <c r="E65" s="401">
        <f t="shared" ca="1" si="2"/>
        <v>3.0550500000000005</v>
      </c>
      <c r="F65" s="401">
        <f t="shared" ca="1" si="3"/>
        <v>3.0550000000000002</v>
      </c>
      <c r="G65" s="408">
        <f t="shared" ca="1" si="4"/>
        <v>0</v>
      </c>
      <c r="H65" s="404">
        <f t="shared" ca="1" si="5"/>
        <v>1.4999265499651311E-3</v>
      </c>
      <c r="I65" s="404">
        <f t="shared" ca="1" si="6"/>
        <v>1.49995109868117E-3</v>
      </c>
      <c r="J65" s="404">
        <f t="shared" ca="1" si="7"/>
        <v>0</v>
      </c>
      <c r="K65" s="411">
        <f t="shared" ca="1" si="8"/>
        <v>0</v>
      </c>
      <c r="L65" s="414">
        <f t="shared" ca="1" si="9"/>
        <v>0</v>
      </c>
      <c r="M65" s="417">
        <f t="shared" ca="1" si="10"/>
        <v>1</v>
      </c>
    </row>
    <row r="66" spans="2:13" x14ac:dyDescent="0.2">
      <c r="B66" s="426">
        <f t="shared" si="12"/>
        <v>126</v>
      </c>
      <c r="C66" s="404">
        <f t="shared" si="1"/>
        <v>4.5823506064709748E-3</v>
      </c>
      <c r="D66" s="401">
        <f ca="1">MpropuPlein+1.25*MasseSans</f>
        <v>3.8188500000000003</v>
      </c>
      <c r="E66" s="401">
        <f t="shared" ca="1" si="2"/>
        <v>3.8188000000000004</v>
      </c>
      <c r="F66" s="401">
        <f t="shared" ca="1" si="3"/>
        <v>3.8187500000000001</v>
      </c>
      <c r="G66" s="408">
        <f t="shared" ca="1" si="4"/>
        <v>0</v>
      </c>
      <c r="H66" s="404">
        <f t="shared" ca="1" si="5"/>
        <v>1.199945167715244E-3</v>
      </c>
      <c r="I66" s="404">
        <f t="shared" ca="1" si="6"/>
        <v>1.1999608789449361E-3</v>
      </c>
      <c r="J66" s="404">
        <f t="shared" ca="1" si="7"/>
        <v>0</v>
      </c>
      <c r="K66" s="411">
        <f t="shared" ca="1" si="8"/>
        <v>0</v>
      </c>
      <c r="L66" s="414">
        <f t="shared" ca="1" si="9"/>
        <v>0</v>
      </c>
      <c r="M66" s="417">
        <f t="shared" ca="1" si="10"/>
        <v>1</v>
      </c>
    </row>
    <row r="67" spans="2:13" x14ac:dyDescent="0.2">
      <c r="B67" s="426">
        <f t="shared" si="12"/>
        <v>126</v>
      </c>
      <c r="C67" s="404">
        <f t="shared" si="1"/>
        <v>4.5823506064709748E-3</v>
      </c>
      <c r="D67" s="401">
        <f ca="1">MpropuPlein+1.5*MasseSans</f>
        <v>4.5826000000000002</v>
      </c>
      <c r="E67" s="401">
        <f t="shared" ca="1" si="2"/>
        <v>4.5825500000000003</v>
      </c>
      <c r="F67" s="401">
        <f t="shared" ca="1" si="3"/>
        <v>4.5825000000000005</v>
      </c>
      <c r="G67" s="408">
        <f t="shared" ca="1" si="4"/>
        <v>0</v>
      </c>
      <c r="H67" s="404">
        <f t="shared" ca="1" si="5"/>
        <v>9.9995648852079606E-4</v>
      </c>
      <c r="I67" s="404">
        <f t="shared" ca="1" si="6"/>
        <v>9.9996739912078009E-4</v>
      </c>
      <c r="J67" s="404">
        <f t="shared" ca="1" si="7"/>
        <v>0</v>
      </c>
      <c r="K67" s="411">
        <f t="shared" ca="1" si="8"/>
        <v>0</v>
      </c>
      <c r="L67" s="414">
        <f t="shared" ca="1" si="9"/>
        <v>0</v>
      </c>
      <c r="M67" s="417">
        <f t="shared" ca="1" si="10"/>
        <v>1</v>
      </c>
    </row>
    <row r="68" spans="2:13" x14ac:dyDescent="0.2">
      <c r="B68" s="426">
        <f t="shared" si="12"/>
        <v>126</v>
      </c>
      <c r="C68" s="404">
        <f t="shared" si="1"/>
        <v>4.5823506064709748E-3</v>
      </c>
      <c r="D68" s="401">
        <f ca="1">MpropuPlein+1.75*MasseSans</f>
        <v>5.3463500000000002</v>
      </c>
      <c r="E68" s="401">
        <f t="shared" ca="1" si="2"/>
        <v>5.3463000000000003</v>
      </c>
      <c r="F68" s="401">
        <f t="shared" ca="1" si="3"/>
        <v>5.3462500000000004</v>
      </c>
      <c r="G68" s="408">
        <f t="shared" ca="1" si="4"/>
        <v>0</v>
      </c>
      <c r="H68" s="404">
        <f t="shared" ca="1" si="5"/>
        <v>8.5710689756859405E-4</v>
      </c>
      <c r="I68" s="404">
        <f t="shared" ca="1" si="6"/>
        <v>8.5711491353209716E-4</v>
      </c>
      <c r="J68" s="404">
        <f t="shared" ca="1" si="7"/>
        <v>0</v>
      </c>
      <c r="K68" s="411">
        <f t="shared" ca="1" si="8"/>
        <v>0</v>
      </c>
      <c r="L68" s="414">
        <f t="shared" ca="1" si="9"/>
        <v>0</v>
      </c>
      <c r="M68" s="417">
        <f t="shared" ca="1" si="10"/>
        <v>1</v>
      </c>
    </row>
    <row r="69" spans="2:13" x14ac:dyDescent="0.2">
      <c r="B69" s="427">
        <f t="shared" si="12"/>
        <v>126</v>
      </c>
      <c r="C69" s="405">
        <f t="shared" si="1"/>
        <v>4.5823506064709748E-3</v>
      </c>
      <c r="D69" s="402">
        <f ca="1">MpropuPlein+2*MasseSans</f>
        <v>6.1101000000000001</v>
      </c>
      <c r="E69" s="402">
        <f t="shared" ca="1" si="2"/>
        <v>6.1100500000000002</v>
      </c>
      <c r="F69" s="402">
        <f t="shared" ca="1" si="3"/>
        <v>6.11</v>
      </c>
      <c r="G69" s="409">
        <f t="shared" ca="1" si="4"/>
        <v>0</v>
      </c>
      <c r="H69" s="405">
        <f t="shared" ca="1" si="5"/>
        <v>7.4996941211135336E-4</v>
      </c>
      <c r="I69" s="405">
        <f t="shared" ca="1" si="6"/>
        <v>7.4997554934058501E-4</v>
      </c>
      <c r="J69" s="405">
        <f t="shared" ca="1" si="7"/>
        <v>0</v>
      </c>
      <c r="K69" s="412">
        <f t="shared" ca="1" si="8"/>
        <v>0</v>
      </c>
      <c r="L69" s="415">
        <f t="shared" ca="1" si="9"/>
        <v>0</v>
      </c>
      <c r="M69" s="418">
        <f t="shared" ca="1" si="10"/>
        <v>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MF0</v>
      </c>
      <c r="N4" s="75"/>
      <c r="O4" s="6"/>
      <c r="P4" s="273"/>
      <c r="Q4" s="436"/>
      <c r="R4" s="48"/>
      <c r="S4" s="48"/>
      <c r="T4" s="48"/>
      <c r="U4" s="48"/>
    </row>
    <row r="5" spans="2:21" ht="15.75" customHeight="1" x14ac:dyDescent="0.2">
      <c r="B5" s="74"/>
      <c r="D5" t="s">
        <v>462</v>
      </c>
      <c r="E5" t="str">
        <f>Propu</f>
        <v>Aucun (2e ét. inerte)</v>
      </c>
      <c r="G5" t="s">
        <v>459</v>
      </c>
      <c r="H5">
        <f>MasseSans</f>
        <v>3.0550000000000002</v>
      </c>
      <c r="N5" s="75"/>
      <c r="O5" s="6"/>
      <c r="P5" s="273"/>
      <c r="Q5" s="436"/>
      <c r="R5" s="48"/>
      <c r="S5" s="48"/>
      <c r="T5" s="48"/>
      <c r="U5" s="48"/>
    </row>
    <row r="6" spans="2:21" x14ac:dyDescent="0.2">
      <c r="B6" s="74"/>
      <c r="D6" t="s">
        <v>455</v>
      </c>
      <c r="E6" s="2" t="str">
        <f>Trajecto!H34</f>
        <v>Brun/Orange…</v>
      </c>
      <c r="G6" t="s">
        <v>460</v>
      </c>
      <c r="H6">
        <f>D_ref</f>
        <v>84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2.5</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3.0550000000000002</v>
      </c>
      <c r="F11" s="246" t="s">
        <v>123</v>
      </c>
      <c r="G11" s="246" t="s">
        <v>125</v>
      </c>
      <c r="H11" s="672" t="e">
        <f ca="1">Vsortie_de_rampe</f>
        <v>#N/A</v>
      </c>
      <c r="I11" s="673"/>
      <c r="J11" s="76"/>
      <c r="N11" s="75"/>
      <c r="P11" s="48"/>
      <c r="Q11" s="436"/>
      <c r="R11" s="48"/>
      <c r="S11" s="48"/>
      <c r="T11" s="48"/>
      <c r="U11" s="440">
        <f>IF(RIGHT(Nb_diam,1)=",", "", X_j)</f>
        <v>0</v>
      </c>
    </row>
    <row r="12" spans="2:21" ht="13.5" thickBot="1" x14ac:dyDescent="0.25">
      <c r="B12" s="74"/>
      <c r="C12" s="12"/>
      <c r="D12" s="276"/>
      <c r="E12" s="244"/>
      <c r="F12" s="6" t="s">
        <v>123</v>
      </c>
      <c r="G12" s="6" t="s">
        <v>126</v>
      </c>
      <c r="H12" s="674">
        <f>Finesse</f>
        <v>11.80952380952381</v>
      </c>
      <c r="I12" s="675"/>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4">
        <f>Cn</f>
        <v>15.602161052846441</v>
      </c>
      <c r="I13" s="675"/>
      <c r="J13" s="76"/>
      <c r="N13" s="75"/>
      <c r="O13" s="6"/>
      <c r="P13" s="48"/>
      <c r="Q13" s="436"/>
      <c r="R13" s="48"/>
      <c r="S13" s="48"/>
      <c r="T13" s="48"/>
      <c r="U13" s="440">
        <f>IF(RIGHT(Nb_diam,1)=",", "", X_r)</f>
        <v>0</v>
      </c>
    </row>
    <row r="14" spans="2:21" x14ac:dyDescent="0.2">
      <c r="B14" s="74"/>
      <c r="C14" s="12"/>
      <c r="D14" s="276" t="s">
        <v>143</v>
      </c>
      <c r="E14" s="244">
        <f>L_rampe</f>
        <v>2.5</v>
      </c>
      <c r="F14" s="6" t="s">
        <v>123</v>
      </c>
      <c r="G14" s="6" t="s">
        <v>127</v>
      </c>
      <c r="H14" s="247">
        <f ca="1">MS_min</f>
        <v>2.6549364859750075</v>
      </c>
      <c r="I14" s="254">
        <f ca="1">MS_max</f>
        <v>2.6550907946953206</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41.422746639260254</v>
      </c>
      <c r="I15" s="254">
        <f ca="1">MS_Cn_max</f>
        <v>41.425154188766435</v>
      </c>
      <c r="J15" s="76"/>
      <c r="K15" s="76"/>
      <c r="N15" s="75"/>
      <c r="P15" s="48"/>
      <c r="Q15" s="436"/>
      <c r="R15" s="48"/>
      <c r="S15" s="48"/>
      <c r="T15" s="48"/>
    </row>
    <row r="16" spans="2:21" x14ac:dyDescent="0.2">
      <c r="B16" s="74"/>
      <c r="C16" s="12"/>
      <c r="D16" s="276" t="s">
        <v>145</v>
      </c>
      <c r="E16" s="244">
        <f>Q_ail</f>
        <v>4</v>
      </c>
      <c r="F16" s="6" t="s">
        <v>128</v>
      </c>
      <c r="G16" s="6" t="s">
        <v>129</v>
      </c>
      <c r="H16" s="247">
        <f ca="1">V_para</f>
        <v>10.091143184087175</v>
      </c>
      <c r="I16" s="253">
        <f>V_satellite</f>
        <v>10.960038730752361</v>
      </c>
      <c r="J16" s="76"/>
      <c r="N16" s="75"/>
      <c r="P16" s="48"/>
      <c r="Q16" s="436"/>
      <c r="R16" s="48"/>
      <c r="S16" s="48"/>
      <c r="T16" s="48"/>
      <c r="U16" s="440">
        <f>IF(RIGHT(Nb_diam,1)=",", "", l_j)</f>
        <v>0</v>
      </c>
    </row>
    <row r="17" spans="2:21" x14ac:dyDescent="0.2">
      <c r="B17" s="74"/>
      <c r="C17" s="12"/>
      <c r="D17" s="276" t="s">
        <v>146</v>
      </c>
      <c r="E17" s="272" t="str">
        <f>Forme_ogive</f>
        <v>Conique (droite)</v>
      </c>
      <c r="F17" s="6" t="s">
        <v>130</v>
      </c>
      <c r="G17" s="6" t="s">
        <v>131</v>
      </c>
      <c r="H17" s="674">
        <f>T_para</f>
        <v>14.2</v>
      </c>
      <c r="I17" s="675"/>
      <c r="J17" s="258"/>
      <c r="N17" s="75"/>
      <c r="P17" s="434" t="s">
        <v>342</v>
      </c>
      <c r="Q17" s="440">
        <f>IF(RIGHT(Nb_diam,1)=",", "", D2j)</f>
        <v>0</v>
      </c>
      <c r="R17" s="48"/>
      <c r="S17" s="48"/>
      <c r="T17" s="48"/>
      <c r="U17" s="436"/>
    </row>
    <row r="18" spans="2:21" x14ac:dyDescent="0.2">
      <c r="B18" s="74"/>
      <c r="C18" s="12"/>
      <c r="D18" s="276" t="s">
        <v>148</v>
      </c>
      <c r="E18" s="244">
        <f ca="1">XpropuRef-Long_propu</f>
        <v>942</v>
      </c>
      <c r="F18" s="12" t="s">
        <v>130</v>
      </c>
      <c r="G18" s="12" t="s">
        <v>427</v>
      </c>
      <c r="H18" s="602">
        <f ca="1">T_para-Combustion-Depotage</f>
        <v>14.2</v>
      </c>
      <c r="I18" s="680"/>
      <c r="N18" s="75"/>
      <c r="P18" s="48"/>
      <c r="Q18" s="436"/>
      <c r="R18" s="48"/>
      <c r="S18" s="48"/>
    </row>
    <row r="19" spans="2:21" x14ac:dyDescent="0.2">
      <c r="B19" s="74"/>
      <c r="C19" s="531"/>
      <c r="D19" s="269"/>
      <c r="E19" s="271"/>
      <c r="F19" s="519" t="s">
        <v>132</v>
      </c>
      <c r="G19" s="274" t="s">
        <v>426</v>
      </c>
      <c r="H19" s="681">
        <f ca="1">Portee_balistique</f>
        <v>644.29262010737602</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546</v>
      </c>
      <c r="E23" s="527" t="s">
        <v>38</v>
      </c>
      <c r="F23" s="528">
        <f>m_ail</f>
        <v>170</v>
      </c>
      <c r="G23" s="526">
        <f>m_can</f>
        <v>180</v>
      </c>
      <c r="I23" s="529" t="s">
        <v>448</v>
      </c>
      <c r="J23" s="528">
        <f>l_j</f>
        <v>0</v>
      </c>
      <c r="K23" s="526">
        <f>l_r</f>
        <v>0</v>
      </c>
      <c r="N23" s="75"/>
      <c r="O23" s="273"/>
      <c r="P23" s="436"/>
      <c r="Q23" s="48"/>
      <c r="R23" s="48"/>
      <c r="S23" s="48"/>
      <c r="T23" s="226"/>
      <c r="U23" s="436"/>
    </row>
    <row r="24" spans="2:21" x14ac:dyDescent="0.2">
      <c r="B24" s="74"/>
      <c r="C24" s="526" t="s">
        <v>440</v>
      </c>
      <c r="D24" s="526">
        <f>Long_tot</f>
        <v>992</v>
      </c>
      <c r="E24" s="527" t="s">
        <v>443</v>
      </c>
      <c r="F24" s="528">
        <f>n_ail</f>
        <v>80</v>
      </c>
      <c r="G24" s="526">
        <f>n_can</f>
        <v>80</v>
      </c>
      <c r="I24" s="529" t="s">
        <v>449</v>
      </c>
      <c r="J24" s="528">
        <f>D1j</f>
        <v>0</v>
      </c>
      <c r="K24" s="526">
        <f>D1r</f>
        <v>0</v>
      </c>
      <c r="N24" s="75"/>
      <c r="O24" s="273"/>
      <c r="P24" s="436"/>
      <c r="Q24" s="48"/>
      <c r="R24" s="48"/>
      <c r="S24" s="48"/>
      <c r="T24" s="226"/>
      <c r="U24" s="436"/>
    </row>
    <row r="25" spans="2:21" x14ac:dyDescent="0.2">
      <c r="B25" s="74"/>
      <c r="C25" s="526" t="s">
        <v>441</v>
      </c>
      <c r="D25" s="526">
        <f>XpropuRef</f>
        <v>942</v>
      </c>
      <c r="E25" s="527" t="s">
        <v>444</v>
      </c>
      <c r="F25" s="528">
        <f>p_ail</f>
        <v>120</v>
      </c>
      <c r="G25" s="526">
        <f>p_can</f>
        <v>160</v>
      </c>
      <c r="I25" s="529" t="s">
        <v>450</v>
      </c>
      <c r="J25" s="528">
        <f>D2j</f>
        <v>0</v>
      </c>
      <c r="K25" s="526">
        <f>D2r</f>
        <v>0</v>
      </c>
      <c r="N25" s="75"/>
      <c r="O25" s="273"/>
      <c r="P25" s="436"/>
      <c r="Q25" s="48"/>
      <c r="R25" s="48"/>
      <c r="S25" s="48"/>
      <c r="T25" s="226"/>
      <c r="U25" s="436"/>
    </row>
    <row r="26" spans="2:21" x14ac:dyDescent="0.2">
      <c r="B26" s="74"/>
      <c r="C26" s="526" t="s">
        <v>438</v>
      </c>
      <c r="D26" s="526">
        <f>D_ref</f>
        <v>84</v>
      </c>
      <c r="E26" s="527" t="s">
        <v>445</v>
      </c>
      <c r="F26" s="528">
        <f>E_ail</f>
        <v>107</v>
      </c>
      <c r="G26" s="526">
        <f>E_can</f>
        <v>110</v>
      </c>
      <c r="I26" s="529" t="s">
        <v>451</v>
      </c>
      <c r="J26" s="528">
        <f>X_j</f>
        <v>0</v>
      </c>
      <c r="K26" s="526">
        <f>X_r</f>
        <v>0</v>
      </c>
      <c r="N26" s="75"/>
      <c r="O26" s="273"/>
      <c r="P26" s="436"/>
      <c r="Q26" s="48"/>
      <c r="R26" s="48"/>
      <c r="S26" s="48"/>
      <c r="T26" s="226"/>
      <c r="U26" s="436"/>
    </row>
    <row r="27" spans="2:21" x14ac:dyDescent="0.2">
      <c r="B27" s="74"/>
      <c r="C27" s="526" t="s">
        <v>439</v>
      </c>
      <c r="D27" s="526">
        <f>Long_ogive</f>
        <v>252</v>
      </c>
      <c r="E27" s="527" t="s">
        <v>446</v>
      </c>
      <c r="F27" s="528">
        <f>X_ail</f>
        <v>942</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430</v>
      </c>
      <c r="P29" s="441">
        <f>n_ail</f>
        <v>80</v>
      </c>
      <c r="Q29" s="2"/>
      <c r="R29" s="48"/>
      <c r="S29" s="48"/>
      <c r="T29" s="48"/>
      <c r="U29" s="12" t="s">
        <v>434</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432</v>
      </c>
      <c r="U30" s="523">
        <f>[0]!p_can</f>
        <v>160</v>
      </c>
    </row>
    <row r="31" spans="2:21" ht="13.5" thickBot="1" x14ac:dyDescent="0.25">
      <c r="B31" s="74"/>
      <c r="C31" s="83">
        <f>Beta_rampe</f>
        <v>77.775282912698117</v>
      </c>
      <c r="D31" s="84">
        <f ca="1">Portee_balistique</f>
        <v>644.29262010737602</v>
      </c>
      <c r="E31" s="676">
        <f ca="1">T_para+Dt_para</f>
        <v>139.86621128769767</v>
      </c>
      <c r="F31" s="676"/>
      <c r="G31" s="676"/>
      <c r="H31" s="679">
        <f ca="1">Altitude_culmi</f>
        <v>1268.4477109637482</v>
      </c>
      <c r="I31" s="679"/>
      <c r="J31" s="85">
        <f ca="1">Temps_culmi</f>
        <v>14.399999999999944</v>
      </c>
      <c r="K31" s="86">
        <f ca="1">Vit_culmi</f>
        <v>19.818828607541395</v>
      </c>
      <c r="L31" s="84">
        <f ca="1">Acc_max</f>
        <v>34.046546894500366</v>
      </c>
      <c r="M31" s="86">
        <f ca="1">Vit_max</f>
        <v>176.71085285003218</v>
      </c>
      <c r="N31" s="75"/>
      <c r="O31" s="273" t="s">
        <v>436</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110</v>
      </c>
    </row>
    <row r="34" spans="2:21" ht="13.5" thickBot="1" x14ac:dyDescent="0.25">
      <c r="B34" s="77"/>
      <c r="C34" s="78"/>
      <c r="D34" s="78"/>
      <c r="E34" s="78"/>
      <c r="F34" s="78"/>
      <c r="G34" s="78"/>
      <c r="H34" s="78"/>
      <c r="I34" s="78"/>
      <c r="J34" s="78"/>
      <c r="K34" s="78"/>
      <c r="L34" s="78"/>
      <c r="M34" s="78"/>
      <c r="N34" s="79"/>
      <c r="O34" s="2"/>
      <c r="P34" s="273" t="s">
        <v>431</v>
      </c>
      <c r="Q34" s="441">
        <f>E_ail</f>
        <v>107</v>
      </c>
      <c r="T34" s="226" t="s">
        <v>436</v>
      </c>
      <c r="U34" s="523">
        <f>[0]!ep_can</f>
        <v>4</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MF0</v>
      </c>
      <c r="N38" s="75"/>
    </row>
    <row r="39" spans="2:21" x14ac:dyDescent="0.2">
      <c r="B39" s="74"/>
      <c r="D39" s="2"/>
      <c r="N39" s="75"/>
    </row>
    <row r="40" spans="2:21" x14ac:dyDescent="0.2">
      <c r="B40" s="74"/>
      <c r="D40" s="275" t="s">
        <v>149</v>
      </c>
      <c r="E40" s="246">
        <f>D_ref</f>
        <v>84</v>
      </c>
      <c r="F40" s="265"/>
      <c r="G40" s="265"/>
      <c r="H40" s="261" t="s">
        <v>198</v>
      </c>
      <c r="I40" s="261" t="s">
        <v>199</v>
      </c>
      <c r="J40" s="262" t="s">
        <v>200</v>
      </c>
      <c r="N40" s="75"/>
    </row>
    <row r="41" spans="2:21" x14ac:dyDescent="0.2">
      <c r="B41" s="74"/>
      <c r="D41" s="276" t="s">
        <v>147</v>
      </c>
      <c r="E41" s="6">
        <f>Long_ogive</f>
        <v>252</v>
      </c>
      <c r="F41" s="2"/>
      <c r="G41" s="2" t="s">
        <v>201</v>
      </c>
      <c r="H41" s="6">
        <f>MasseSans</f>
        <v>3.0550000000000002</v>
      </c>
      <c r="I41" s="6">
        <f ca="1">MasseVide</f>
        <v>3.0550000000000002</v>
      </c>
      <c r="J41" s="244">
        <f ca="1">MassePlein</f>
        <v>3.0551000000000004</v>
      </c>
      <c r="N41" s="75"/>
    </row>
    <row r="42" spans="2:21" x14ac:dyDescent="0.2">
      <c r="B42" s="74"/>
      <c r="D42" s="276" t="s">
        <v>150</v>
      </c>
      <c r="E42" s="6">
        <f>X_ail-m_ail</f>
        <v>772</v>
      </c>
      <c r="F42" s="255"/>
      <c r="G42" s="255" t="s">
        <v>218</v>
      </c>
      <c r="H42" s="263">
        <f>XcgSans</f>
        <v>546</v>
      </c>
      <c r="I42" s="263">
        <f ca="1">XcgVide</f>
        <v>546</v>
      </c>
      <c r="J42" s="245">
        <f ca="1">XcgPlein</f>
        <v>546.0129619325063</v>
      </c>
      <c r="N42" s="75"/>
    </row>
    <row r="43" spans="2:21" x14ac:dyDescent="0.2">
      <c r="B43" s="74"/>
      <c r="D43" s="276" t="str">
        <f>IF(Lang="Français","Emplanture 'm'",IF(Lang="English","Root edge  'm'",""))</f>
        <v>Emplanture 'm'</v>
      </c>
      <c r="E43" s="244">
        <f>m_ail</f>
        <v>170</v>
      </c>
      <c r="N43" s="75"/>
    </row>
    <row r="44" spans="2:21" x14ac:dyDescent="0.2">
      <c r="B44" s="74"/>
      <c r="D44" s="276" t="str">
        <f>IF(Lang="Français","Saumon      'n'",IF(Lang="English","Tip edge    'n'",""))</f>
        <v>Saumon      'n'</v>
      </c>
      <c r="E44" s="244">
        <f>n_ail</f>
        <v>80</v>
      </c>
      <c r="F44" s="246" t="s">
        <v>202</v>
      </c>
      <c r="G44" s="246" t="s">
        <v>207</v>
      </c>
      <c r="H44" s="672" t="e">
        <f ca="1">Vsortie_de_rampe</f>
        <v>#N/A</v>
      </c>
      <c r="I44" s="673"/>
      <c r="N44" s="75"/>
    </row>
    <row r="45" spans="2:21" x14ac:dyDescent="0.2">
      <c r="B45" s="74"/>
      <c r="D45" s="276" t="str">
        <f>IF(Lang="Français","Flèche        'p'",IF(Lang="English","Offset         'p'",""))</f>
        <v>Flèche        'p'</v>
      </c>
      <c r="E45" s="244">
        <f>p_ail</f>
        <v>120</v>
      </c>
      <c r="F45" s="6" t="s">
        <v>203</v>
      </c>
      <c r="G45" s="6" t="s">
        <v>208</v>
      </c>
      <c r="H45" s="674">
        <f>Finesse</f>
        <v>11.80952380952381</v>
      </c>
      <c r="I45" s="675"/>
      <c r="N45" s="75"/>
    </row>
    <row r="46" spans="2:21" x14ac:dyDescent="0.2">
      <c r="B46" s="74"/>
      <c r="D46" s="276" t="str">
        <f>IF(Lang="Français","Envergure   'E'",IF(Lang="English","Span          'E'",""))</f>
        <v>Envergure   'E'</v>
      </c>
      <c r="E46" s="244">
        <f>E_ail</f>
        <v>107</v>
      </c>
      <c r="F46" s="6" t="s">
        <v>204</v>
      </c>
      <c r="G46" s="6" t="s">
        <v>209</v>
      </c>
      <c r="H46" s="674">
        <f>Cn</f>
        <v>15.602161052846441</v>
      </c>
      <c r="I46" s="675"/>
      <c r="N46" s="75"/>
    </row>
    <row r="47" spans="2:21" x14ac:dyDescent="0.2">
      <c r="B47" s="74"/>
      <c r="D47" s="276" t="s">
        <v>144</v>
      </c>
      <c r="E47" s="244">
        <f>ep_ail</f>
        <v>3</v>
      </c>
      <c r="F47" s="6" t="s">
        <v>205</v>
      </c>
      <c r="G47" s="6" t="s">
        <v>210</v>
      </c>
      <c r="H47" s="247">
        <f ca="1">MS_min</f>
        <v>2.6549364859750075</v>
      </c>
      <c r="I47" s="254">
        <f ca="1">MS_max</f>
        <v>2.6550907946953206</v>
      </c>
      <c r="N47" s="75"/>
    </row>
    <row r="48" spans="2:21" x14ac:dyDescent="0.2">
      <c r="B48" s="74"/>
      <c r="D48" s="276" t="s">
        <v>145</v>
      </c>
      <c r="E48" s="244">
        <f>Q_ail</f>
        <v>4</v>
      </c>
      <c r="F48" s="274" t="s">
        <v>206</v>
      </c>
      <c r="G48" s="274" t="s">
        <v>211</v>
      </c>
      <c r="H48" s="256">
        <f ca="1">MS_Cn_min</f>
        <v>41.422746639260254</v>
      </c>
      <c r="I48" s="264">
        <f ca="1">MS_Cn_max</f>
        <v>41.425154188766435</v>
      </c>
      <c r="N48" s="75"/>
    </row>
    <row r="49" spans="2:14" x14ac:dyDescent="0.2">
      <c r="B49" s="74"/>
      <c r="D49" s="276" t="s">
        <v>148</v>
      </c>
      <c r="E49" s="244">
        <f ca="1">XpropuRef-Long_propu</f>
        <v>942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992</v>
      </c>
      <c r="G51" s="276" t="s">
        <v>212</v>
      </c>
      <c r="H51" s="6">
        <f>Sref</f>
        <v>6.8257694409323945E-3</v>
      </c>
      <c r="J51" s="267"/>
      <c r="N51" s="75"/>
    </row>
    <row r="52" spans="2:14" x14ac:dyDescent="0.2">
      <c r="B52" s="74"/>
      <c r="D52" s="276" t="s">
        <v>196</v>
      </c>
      <c r="E52" s="244">
        <f>MAX(D_ref,D_ail,D_og,(RIGHT(Nb_diam,1)=",")*MAX(D1j,D1r,D2j,D2r))</f>
        <v>84</v>
      </c>
      <c r="G52" s="276" t="s">
        <v>213</v>
      </c>
      <c r="H52" s="6">
        <f>Beta_rampe</f>
        <v>77.775282912698117</v>
      </c>
      <c r="I52" s="6">
        <v>80</v>
      </c>
      <c r="J52" s="244">
        <v>90</v>
      </c>
      <c r="N52" s="75"/>
    </row>
    <row r="53" spans="2:14" x14ac:dyDescent="0.2">
      <c r="B53" s="74"/>
      <c r="D53" s="277" t="s">
        <v>197</v>
      </c>
      <c r="E53" s="260">
        <f>E_ail*2+D_ail</f>
        <v>298</v>
      </c>
      <c r="G53" s="278" t="s">
        <v>215</v>
      </c>
      <c r="H53" s="247">
        <f ca="1">Temps_culmi</f>
        <v>14.399999999999944</v>
      </c>
      <c r="I53" s="259"/>
      <c r="J53" s="268"/>
      <c r="N53" s="75"/>
    </row>
    <row r="54" spans="2:14" x14ac:dyDescent="0.2">
      <c r="B54" s="74"/>
      <c r="G54" s="278" t="s">
        <v>216</v>
      </c>
      <c r="H54" s="242">
        <f ca="1">Altitude_culmi</f>
        <v>1268.4477109637482</v>
      </c>
      <c r="I54" s="259"/>
      <c r="J54" s="268"/>
      <c r="N54" s="75"/>
    </row>
    <row r="55" spans="2:14" x14ac:dyDescent="0.2">
      <c r="B55" s="74"/>
      <c r="C55" s="275" t="s">
        <v>233</v>
      </c>
      <c r="D55" s="249" t="s">
        <v>60</v>
      </c>
      <c r="E55" s="243">
        <f>Long_tot</f>
        <v>992</v>
      </c>
      <c r="G55" s="278" t="s">
        <v>217</v>
      </c>
      <c r="H55" s="248">
        <f ca="1">Vit_culmi</f>
        <v>19.818828607541395</v>
      </c>
      <c r="I55" s="259"/>
      <c r="J55" s="268"/>
      <c r="N55" s="75"/>
    </row>
    <row r="56" spans="2:14" x14ac:dyDescent="0.2">
      <c r="B56" s="74"/>
      <c r="C56" s="276"/>
      <c r="D56" s="2" t="s">
        <v>219</v>
      </c>
      <c r="E56" s="244">
        <f>MAX(D_ref,D_ail,D_og,(RIGHT(Nb_diam,1)=",")*MAX(D1j,D1r,D2j,D2r))</f>
        <v>84</v>
      </c>
      <c r="G56" s="278" t="s">
        <v>133</v>
      </c>
      <c r="H56" s="242">
        <f ca="1">Portee_balistique</f>
        <v>644.29262010737602</v>
      </c>
      <c r="I56" s="259"/>
      <c r="J56" s="268"/>
      <c r="N56" s="75"/>
    </row>
    <row r="57" spans="2:14" x14ac:dyDescent="0.2">
      <c r="B57" s="74"/>
      <c r="C57" s="276"/>
      <c r="D57" s="2" t="s">
        <v>220</v>
      </c>
      <c r="E57" s="244">
        <f>E_ail*2+D_ail</f>
        <v>298</v>
      </c>
      <c r="G57" s="278" t="s">
        <v>214</v>
      </c>
      <c r="H57" s="242">
        <f ca="1">T_balistique</f>
        <v>33.300000000000182</v>
      </c>
      <c r="I57" s="259"/>
      <c r="J57" s="268"/>
      <c r="N57" s="75"/>
    </row>
    <row r="58" spans="2:14" x14ac:dyDescent="0.2">
      <c r="B58" s="74"/>
      <c r="C58" s="276"/>
      <c r="D58" s="2" t="s">
        <v>221</v>
      </c>
      <c r="E58" s="244">
        <f ca="1">MassePlein</f>
        <v>3.0551000000000004</v>
      </c>
      <c r="G58" s="278" t="s">
        <v>137</v>
      </c>
      <c r="H58" s="248">
        <f ca="1">Vit_max</f>
        <v>176.71085285003218</v>
      </c>
      <c r="I58" s="259"/>
      <c r="J58" s="268"/>
      <c r="N58" s="75"/>
    </row>
    <row r="59" spans="2:14" x14ac:dyDescent="0.2">
      <c r="B59" s="74"/>
      <c r="C59" s="277" t="s">
        <v>234</v>
      </c>
      <c r="D59" s="255" t="s">
        <v>145</v>
      </c>
      <c r="E59" s="260">
        <f>Q_ail</f>
        <v>4</v>
      </c>
      <c r="G59" s="278" t="s">
        <v>136</v>
      </c>
      <c r="H59" s="242">
        <f ca="1">Acc_max</f>
        <v>34.046546894500366</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208.03121083477618</v>
      </c>
      <c r="F62" s="280">
        <f ca="1">E62/9.81</f>
        <v>21.206035762974125</v>
      </c>
      <c r="H62" s="2"/>
      <c r="I62" s="2"/>
      <c r="J62" s="2"/>
      <c r="K62" s="2"/>
      <c r="N62" s="75"/>
    </row>
    <row r="63" spans="2:14" x14ac:dyDescent="0.2">
      <c r="B63" s="74"/>
      <c r="C63" s="276"/>
      <c r="D63" s="2" t="s">
        <v>223</v>
      </c>
      <c r="E63" s="242">
        <f ca="1">2*Acc_max*Masse_ail</f>
        <v>5.4644707765673086</v>
      </c>
      <c r="F63" s="248">
        <f ca="1">E63/9.81</f>
        <v>0.55703066020054115</v>
      </c>
      <c r="G63" s="246" t="s">
        <v>229</v>
      </c>
      <c r="H63" s="288">
        <f>S_ail*(ep_ail/1000)*2000</f>
        <v>8.0250000000000002E-2</v>
      </c>
      <c r="I63" s="2"/>
      <c r="J63" s="2"/>
      <c r="K63" s="2"/>
      <c r="N63" s="75"/>
    </row>
    <row r="64" spans="2:14" x14ac:dyDescent="0.2">
      <c r="B64" s="74"/>
      <c r="C64" s="277"/>
      <c r="D64" s="255" t="s">
        <v>224</v>
      </c>
      <c r="E64" s="263">
        <f ca="1">0.104*S_ail*Vit_max^2</f>
        <v>43.436375191345142</v>
      </c>
      <c r="F64" s="281">
        <f ca="1">E64/9.81</f>
        <v>4.4277650551829906</v>
      </c>
      <c r="G64" s="274" t="s">
        <v>228</v>
      </c>
      <c r="H64" s="289">
        <f>(E_ail*(m_ail+n_ail)/2)/10^6</f>
        <v>1.3375E-2</v>
      </c>
      <c r="I64" s="2"/>
      <c r="J64" s="2"/>
      <c r="K64" s="2"/>
      <c r="N64" s="75"/>
    </row>
    <row r="65" spans="2:14" x14ac:dyDescent="0.2">
      <c r="B65" s="74"/>
      <c r="C65" s="282" t="s">
        <v>242</v>
      </c>
      <c r="D65" s="285" t="s">
        <v>240</v>
      </c>
      <c r="E65" s="286">
        <f ca="1">2*Acc_max*H65</f>
        <v>104.01560541738809</v>
      </c>
      <c r="F65" s="286">
        <f ca="1">E65/9.81</f>
        <v>10.603017881487062</v>
      </c>
      <c r="G65" s="287" t="s">
        <v>241</v>
      </c>
      <c r="H65" s="279">
        <f ca="1">E58/2</f>
        <v>1.5275500000000002</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14.2</v>
      </c>
      <c r="I67" s="251">
        <f ca="1">Temps_culmi</f>
        <v>14.399999999999944</v>
      </c>
      <c r="J67" s="2"/>
      <c r="K67" s="2"/>
      <c r="N67" s="75"/>
    </row>
    <row r="68" spans="2:14" x14ac:dyDescent="0.2">
      <c r="B68" s="74"/>
      <c r="C68" s="6"/>
      <c r="D68" s="2"/>
      <c r="E68" s="2"/>
      <c r="F68" s="275" t="s">
        <v>231</v>
      </c>
      <c r="G68" s="249" t="s">
        <v>129</v>
      </c>
      <c r="H68" s="250">
        <f ca="1">V_para</f>
        <v>10.091143184087175</v>
      </c>
      <c r="I68" s="251">
        <f>V_satellite</f>
        <v>10.960038730752361</v>
      </c>
      <c r="J68" s="2"/>
      <c r="K68" s="2"/>
      <c r="N68" s="75"/>
    </row>
    <row r="69" spans="2:14" x14ac:dyDescent="0.2">
      <c r="B69" s="74"/>
      <c r="C69" s="6"/>
      <c r="D69" s="2"/>
      <c r="E69" s="2"/>
      <c r="F69" s="276"/>
      <c r="G69" s="2" t="s">
        <v>237</v>
      </c>
      <c r="H69" s="247">
        <f>S_para</f>
        <v>0.48049999999999998</v>
      </c>
      <c r="I69" s="253">
        <f>S_satellite</f>
        <v>0.02</v>
      </c>
      <c r="J69" s="2"/>
      <c r="K69" s="2"/>
      <c r="N69" s="75"/>
    </row>
    <row r="70" spans="2:14" x14ac:dyDescent="0.2">
      <c r="B70" s="74"/>
      <c r="C70" s="226"/>
      <c r="D70" s="2"/>
      <c r="F70" s="276"/>
      <c r="G70" s="2" t="s">
        <v>236</v>
      </c>
      <c r="H70" s="247">
        <f ca="1">V_ouverture</f>
        <v>20.039869173948706</v>
      </c>
      <c r="I70" s="253">
        <f ca="1">V_ouv_sat</f>
        <v>134.41379737089935</v>
      </c>
      <c r="N70" s="75"/>
    </row>
    <row r="71" spans="2:14" x14ac:dyDescent="0.2">
      <c r="B71" s="74"/>
      <c r="C71" s="226"/>
      <c r="F71" s="276"/>
      <c r="G71" s="2" t="s">
        <v>201</v>
      </c>
      <c r="H71" s="247">
        <f ca="1">m_vide</f>
        <v>3.0550000000000002</v>
      </c>
      <c r="I71" s="253">
        <f>m_satellite</f>
        <v>0.15</v>
      </c>
      <c r="N71" s="75"/>
    </row>
    <row r="72" spans="2:14" x14ac:dyDescent="0.2">
      <c r="B72" s="74"/>
      <c r="C72" s="226"/>
      <c r="F72" s="276"/>
      <c r="G72" s="2" t="s">
        <v>238</v>
      </c>
      <c r="H72" s="283">
        <f ca="1">1/2*Rho_moyen*S_para*V_ouverture^2</f>
        <v>118.19231769782087</v>
      </c>
      <c r="I72" s="284">
        <f ca="1">1/2*Rho_moyen*S_satellite*V_ouv_sat^2</f>
        <v>221.32159431489856</v>
      </c>
      <c r="N72" s="75"/>
    </row>
    <row r="73" spans="2:14" x14ac:dyDescent="0.2">
      <c r="B73" s="74"/>
      <c r="D73" s="2"/>
      <c r="F73" s="277"/>
      <c r="G73" s="255" t="s">
        <v>239</v>
      </c>
      <c r="H73" s="256">
        <f ca="1">H72/9.81</f>
        <v>12.048146554314053</v>
      </c>
      <c r="I73" s="257">
        <f ca="1">I72/9.81</f>
        <v>22.560814914872431</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SP02-Alpha</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45957</v>
      </c>
      <c r="E83" s="48"/>
      <c r="F83" s="436"/>
      <c r="G83" s="48"/>
      <c r="H83" s="48"/>
      <c r="I83" s="48"/>
      <c r="J83" s="48"/>
      <c r="K83" s="48"/>
      <c r="N83" s="75"/>
    </row>
    <row r="84" spans="2:14" ht="13.5" thickBot="1" x14ac:dyDescent="0.25">
      <c r="B84" s="74"/>
      <c r="E84" s="48"/>
      <c r="F84" s="436"/>
      <c r="G84" s="48"/>
      <c r="H84" s="48"/>
      <c r="I84" s="48"/>
      <c r="J84" s="440">
        <f>IF(RIGHT(Nb_diam,1)=",", "", X_j)</f>
        <v>0</v>
      </c>
      <c r="K84" s="48"/>
      <c r="N84" s="75"/>
    </row>
    <row r="85" spans="2:14" ht="13.5" thickBot="1" x14ac:dyDescent="0.25">
      <c r="B85" s="74"/>
      <c r="C85" s="275" t="s">
        <v>337</v>
      </c>
      <c r="D85" s="243" t="str">
        <f>Propu</f>
        <v>Aucun (2e ét. inerte)</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0</v>
      </c>
      <c r="G90" s="48"/>
      <c r="H90" s="48"/>
      <c r="I90" s="48"/>
      <c r="J90" s="441">
        <f>X_ail-m_ail</f>
        <v>772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0</v>
      </c>
      <c r="K92" s="48"/>
      <c r="N92" s="75"/>
    </row>
    <row r="93" spans="2:14" x14ac:dyDescent="0.2">
      <c r="B93" s="74"/>
      <c r="E93" s="48"/>
      <c r="F93" s="436"/>
      <c r="G93" s="48"/>
      <c r="H93" s="48"/>
      <c r="I93" s="48"/>
      <c r="J93" s="436"/>
      <c r="K93" s="48"/>
      <c r="N93" s="75"/>
    </row>
    <row r="94" spans="2:14" x14ac:dyDescent="0.2">
      <c r="B94" s="74"/>
      <c r="E94" s="434" t="s">
        <v>343</v>
      </c>
      <c r="F94" s="440">
        <f>IF(RIGHT(Nb_diam,1)=",", "", D2r)</f>
        <v>0</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170</v>
      </c>
      <c r="G97" s="48"/>
      <c r="H97" s="48"/>
      <c r="I97" s="48"/>
      <c r="J97" s="441">
        <f>p_ail</f>
        <v>120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942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107</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3.0550000000000002</v>
      </c>
      <c r="F107" s="244">
        <f ca="1">MassePlein</f>
        <v>3.0551000000000004</v>
      </c>
      <c r="N107" s="75"/>
    </row>
    <row r="108" spans="2:14" x14ac:dyDescent="0.2">
      <c r="B108" s="74"/>
      <c r="D108" s="431" t="s">
        <v>352</v>
      </c>
      <c r="E108" s="274">
        <f>XcgSans</f>
        <v>546</v>
      </c>
      <c r="F108" s="260">
        <f ca="1">XcgPlein</f>
        <v>546.0129619325063</v>
      </c>
      <c r="N108" s="75"/>
    </row>
    <row r="109" spans="2:14" x14ac:dyDescent="0.2">
      <c r="B109" s="74"/>
      <c r="N109" s="75"/>
    </row>
    <row r="110" spans="2:14" x14ac:dyDescent="0.2">
      <c r="B110" s="74"/>
      <c r="D110" s="438" t="s">
        <v>355</v>
      </c>
      <c r="E110" s="439">
        <f ca="1">MasseVide</f>
        <v>3.0550000000000002</v>
      </c>
      <c r="G110" s="429" t="s">
        <v>356</v>
      </c>
      <c r="H110" s="265"/>
      <c r="I110" s="265"/>
      <c r="J110" s="266"/>
      <c r="N110" s="75"/>
    </row>
    <row r="111" spans="2:14" x14ac:dyDescent="0.2">
      <c r="B111" s="74"/>
      <c r="G111" s="276" t="s">
        <v>213</v>
      </c>
      <c r="H111" s="6">
        <f>Beta_rampe</f>
        <v>77.775282912698117</v>
      </c>
      <c r="I111" s="6">
        <v>80</v>
      </c>
      <c r="J111" s="244">
        <v>90</v>
      </c>
      <c r="N111" s="75"/>
    </row>
    <row r="112" spans="2:14" x14ac:dyDescent="0.2">
      <c r="B112" s="74"/>
      <c r="G112" s="278" t="s">
        <v>215</v>
      </c>
      <c r="H112" s="247">
        <f ca="1">Temps_culmi</f>
        <v>14.399999999999944</v>
      </c>
      <c r="I112" s="259"/>
      <c r="J112" s="268"/>
      <c r="N112" s="75"/>
    </row>
    <row r="113" spans="2:14" ht="12.75" customHeight="1" x14ac:dyDescent="0.25">
      <c r="B113" s="74"/>
      <c r="D113" s="435" t="s">
        <v>357</v>
      </c>
      <c r="E113" s="48"/>
      <c r="G113" s="278" t="s">
        <v>216</v>
      </c>
      <c r="H113" s="242">
        <f ca="1">Altitude_culmi</f>
        <v>1268.4477109637482</v>
      </c>
      <c r="I113" s="259"/>
      <c r="J113" s="268"/>
      <c r="N113" s="75"/>
    </row>
    <row r="114" spans="2:14" ht="12.75" customHeight="1" x14ac:dyDescent="0.25">
      <c r="B114" s="74"/>
      <c r="D114" s="48"/>
      <c r="E114" s="48"/>
      <c r="F114" s="435"/>
      <c r="G114" s="278" t="s">
        <v>217</v>
      </c>
      <c r="H114" s="248">
        <f ca="1">Vit_culmi</f>
        <v>19.818828607541395</v>
      </c>
      <c r="I114" s="259"/>
      <c r="J114" s="268"/>
      <c r="N114" s="75"/>
    </row>
    <row r="115" spans="2:14" x14ac:dyDescent="0.2">
      <c r="B115" s="74"/>
      <c r="C115" s="429" t="s">
        <v>358</v>
      </c>
      <c r="D115" s="249"/>
      <c r="E115" s="446">
        <v>0.1</v>
      </c>
      <c r="G115" s="278" t="s">
        <v>133</v>
      </c>
      <c r="H115" s="242">
        <f ca="1">Portee_balistique</f>
        <v>644.29262010737602</v>
      </c>
      <c r="I115" s="259"/>
      <c r="J115" s="268"/>
      <c r="N115" s="75"/>
    </row>
    <row r="116" spans="2:14" ht="12.75" customHeight="1" x14ac:dyDescent="0.2">
      <c r="B116" s="74"/>
      <c r="C116" s="431" t="s">
        <v>359</v>
      </c>
      <c r="D116" s="255"/>
      <c r="E116" s="447">
        <f>E_ail*(m_ail+n_ail)/2</f>
        <v>13375</v>
      </c>
      <c r="G116" s="278" t="s">
        <v>137</v>
      </c>
      <c r="H116" s="248">
        <f ca="1">Vit_max</f>
        <v>176.71085285003218</v>
      </c>
      <c r="I116" s="259"/>
      <c r="J116" s="268"/>
      <c r="N116" s="75"/>
    </row>
    <row r="117" spans="2:14" ht="12.75" customHeight="1" x14ac:dyDescent="0.2">
      <c r="B117" s="74"/>
      <c r="D117" s="48"/>
      <c r="E117" s="48"/>
      <c r="F117" s="48"/>
      <c r="G117" s="278" t="s">
        <v>136</v>
      </c>
      <c r="H117" s="242">
        <f ca="1">Acc_max</f>
        <v>34.046546894500366</v>
      </c>
      <c r="I117" s="259"/>
      <c r="J117" s="268"/>
      <c r="N117" s="75"/>
    </row>
    <row r="118" spans="2:14" x14ac:dyDescent="0.2">
      <c r="B118" s="74"/>
      <c r="C118" s="429" t="s">
        <v>360</v>
      </c>
      <c r="D118" s="249"/>
      <c r="E118" s="457"/>
      <c r="F118" s="458">
        <f>J90/100</f>
        <v>7.72</v>
      </c>
      <c r="G118" s="276" t="s">
        <v>5</v>
      </c>
      <c r="H118" s="6">
        <f>Cx</f>
        <v>0.6</v>
      </c>
      <c r="I118" s="259"/>
      <c r="J118" s="268"/>
      <c r="N118" s="75"/>
    </row>
    <row r="119" spans="2:14" x14ac:dyDescent="0.2">
      <c r="B119" s="74"/>
      <c r="C119" s="437" t="s">
        <v>361</v>
      </c>
      <c r="D119" s="2"/>
      <c r="E119" s="459">
        <f ca="1">2*Acc_max*MasseSans</f>
        <v>208.02440152539725</v>
      </c>
      <c r="F119" s="460">
        <f ca="1">E119/g</f>
        <v>21.20534164377138</v>
      </c>
      <c r="G119" s="269" t="s">
        <v>222</v>
      </c>
      <c r="H119" s="270"/>
      <c r="I119" s="270"/>
      <c r="J119" s="271"/>
      <c r="N119" s="75"/>
    </row>
    <row r="120" spans="2:14" x14ac:dyDescent="0.2">
      <c r="B120" s="74"/>
      <c r="C120" s="437" t="s">
        <v>362</v>
      </c>
      <c r="D120" s="2"/>
      <c r="E120" s="459">
        <f ca="1">2*Acc_max*E115</f>
        <v>6.8093093789000738</v>
      </c>
      <c r="F120" s="460">
        <f ca="1">E120/g</f>
        <v>0.69411920274210737</v>
      </c>
      <c r="N120" s="75"/>
    </row>
    <row r="121" spans="2:14" x14ac:dyDescent="0.2">
      <c r="B121" s="74"/>
      <c r="C121" s="431" t="s">
        <v>363</v>
      </c>
      <c r="D121" s="255"/>
      <c r="E121" s="452">
        <f ca="1">0.104*E116/1000000*Vit_max^2</f>
        <v>43.436375191345149</v>
      </c>
      <c r="F121" s="453">
        <f ca="1">E121/g</f>
        <v>4.4277650551829915</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115.59936511078837</v>
      </c>
      <c r="F128" s="451">
        <f ca="1">E128/g</f>
        <v>11.783829267154777</v>
      </c>
      <c r="H128" s="48"/>
      <c r="I128" s="48"/>
      <c r="J128" s="48"/>
      <c r="K128" s="48"/>
      <c r="N128" s="75"/>
    </row>
    <row r="129" spans="2:14" x14ac:dyDescent="0.2">
      <c r="B129" s="74"/>
      <c r="C129" s="668" t="s">
        <v>369</v>
      </c>
      <c r="D129" s="669"/>
      <c r="E129" s="452">
        <f ca="1">E128/E126*2</f>
        <v>57.799682555394185</v>
      </c>
      <c r="F129" s="453">
        <f ca="1">E129/g</f>
        <v>5.8919146335773886</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6.9411920274210734</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P U s o W / u k 4 L W m A A A A 9 w A A A B I A H A B D b 2 5 m a W c v U G F j a 2 F n Z S 5 4 b W w g o h g A K K A U A A A A A A A A A A A A A A A A A A A A A A A A A A A A h Y 8 9 C s I w A I W v U r I 3 f y p K S d N B c L I g C u I a Y t o G 2 1 S S 1 P R u D h 7 J K 1 j R q p v j + 9 4 3 v H e / 3 l j W N 3 V 0 U d b p 1 q S A Q A w i Z W R 7 1 K Z M Q e e L e A E y z j Z C n k S p o k E 2 L u n d M Q W V 9 + c E o R A C D B P Y 2 h J R j A k 6 5 O u d r F Q j w E f W / + V Y G + e F k Q p w t n + N 4 R S S 6 Q w S T O c Q M z R S l m v z N e g w + N n + Q L b s a t 9 Z x Q s b r 7 Y M j Z G h 9 w n + A F B L A w Q U A A I A C A A 9 S y 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U s o W y i K R 7 g O A A A A E Q A A A B M A H A B G b 3 J t d W x h c y 9 T Z W N 0 a W 9 u M S 5 t I K I Y A C i g F A A A A A A A A A A A A A A A A A A A A A A A A A A A A C t O T S 7 J z M 9 T C I b Q h t Y A U E s B A i 0 A F A A C A A g A P U s o W / u k 4 L W m A A A A 9 w A A A B I A A A A A A A A A A A A A A A A A A A A A A E N v b m Z p Z y 9 Q Y W N r Y W d l L n h t b F B L A Q I t A B Q A A g A I A D 1 L K F s P y u m r p A A A A O k A A A A T A A A A A A A A A A A A A A A A A P I A A A B b Q 2 9 u d G V u d F 9 U e X B l c 1 0 u e G 1 s U E s B A i 0 A F A A C A A g A P U s o 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x 7 W S I U e 3 J N t G 4 E w n H c F G 0 A A A A A A g A A A A A A E G Y A A A A B A A A g A A A A z K l E n R A d g y e i 8 2 w 3 A o D Z t 0 s L n T Q V X 1 B 8 + H D F p a Q Y M / A A A A A A D o A A A A A C A A A g A A A A k 1 o V Y z W D L N A j H o s v x Q J / L k D 2 K r j u V 9 n j B 0 X 2 z j A E h 3 l Q A A A A 9 O m I F a i 6 f z p g D p 9 G Z 4 I p b A P C B 0 k V G V 5 5 h R s h + G D J o X 4 5 F u Z X 1 9 M m 1 y h N m h r G W 5 8 X z c Y 3 H J a V c R z I z J p e k K I 9 A b Q o 4 / n p w C O x y 8 4 A U 7 S O r F d A A A A A h l Z P K q U t X w 3 T m r A x J 3 u T k u V R V h 7 X E S x S 0 B 9 b P p Q U Z I Y e p y j + c r 1 8 f V n O r D w J T N K g S o n z O 2 6 A W 5 y r T Z G h X U R n P Q = = < / D a t a M a s h u p > 
</file>

<file path=customXml/itemProps1.xml><?xml version="1.0" encoding="utf-8"?>
<ds:datastoreItem xmlns:ds="http://schemas.openxmlformats.org/officeDocument/2006/customXml" ds:itemID="{55605F61-EC50-4E81-96A3-F99E069CFE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2025-10-27T18:56:53Z</dcterms:modified>
</cp:coreProperties>
</file>